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C:\Users\Maria\Desktop\ARCHIVOS TEMPORALES\"/>
    </mc:Choice>
  </mc:AlternateContent>
  <bookViews>
    <workbookView xWindow="0" yWindow="0" windowWidth="19200" windowHeight="10770"/>
  </bookViews>
  <sheets>
    <sheet name="Hoja1" sheetId="1" r:id="rId1"/>
  </sheets>
  <externalReferences>
    <externalReference r:id="rId2"/>
  </externalReferences>
  <definedNames>
    <definedName name="PROVINCIA">#REF!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 l="1"/>
  <c r="J18" i="1"/>
  <c r="O12" i="1"/>
  <c r="C12" i="1"/>
  <c r="O11" i="1"/>
  <c r="O10" i="1"/>
  <c r="O9" i="1"/>
  <c r="G3" i="1"/>
  <c r="F6" i="1" s="1"/>
  <c r="H19" i="1" l="1"/>
  <c r="J19" i="1"/>
  <c r="C19" i="1"/>
  <c r="C14" i="1"/>
  <c r="C20" i="1" l="1"/>
  <c r="E19" i="1"/>
  <c r="D21" i="1" l="1"/>
  <c r="C21" i="1"/>
  <c r="E20" i="1"/>
  <c r="G20" i="1" s="1"/>
  <c r="H20" i="1" l="1"/>
  <c r="J20" i="1"/>
  <c r="C22" i="1"/>
  <c r="E21" i="1"/>
  <c r="G21" i="1" s="1"/>
  <c r="D22" i="1"/>
  <c r="D23" i="1" l="1"/>
  <c r="C23" i="1"/>
  <c r="E22" i="1"/>
  <c r="G22" i="1" s="1"/>
  <c r="J21" i="1"/>
  <c r="H21" i="1"/>
  <c r="H22" i="1" l="1"/>
  <c r="J22" i="1"/>
  <c r="C24" i="1"/>
  <c r="E23" i="1"/>
  <c r="G23" i="1" s="1"/>
  <c r="D24" i="1"/>
  <c r="J23" i="1" l="1"/>
  <c r="H23" i="1"/>
  <c r="D25" i="1"/>
  <c r="C25" i="1"/>
  <c r="E24" i="1"/>
  <c r="G24" i="1" s="1"/>
  <c r="H24" i="1" l="1"/>
  <c r="J24" i="1"/>
  <c r="C26" i="1"/>
  <c r="E25" i="1"/>
  <c r="G25" i="1" s="1"/>
  <c r="D26" i="1"/>
  <c r="J25" i="1" l="1"/>
  <c r="H25" i="1"/>
  <c r="D27" i="1"/>
  <c r="C27" i="1"/>
  <c r="E26" i="1"/>
  <c r="G26" i="1" s="1"/>
  <c r="C28" i="1" l="1"/>
  <c r="E27" i="1"/>
  <c r="G27" i="1" s="1"/>
  <c r="D28" i="1"/>
  <c r="H26" i="1"/>
  <c r="J26" i="1"/>
  <c r="J27" i="1" l="1"/>
  <c r="H27" i="1"/>
  <c r="D29" i="1"/>
  <c r="C29" i="1"/>
  <c r="E28" i="1"/>
  <c r="G28" i="1" s="1"/>
  <c r="C30" i="1" l="1"/>
  <c r="E29" i="1"/>
  <c r="G29" i="1" s="1"/>
  <c r="D30" i="1"/>
  <c r="H28" i="1"/>
  <c r="J28" i="1"/>
  <c r="J29" i="1" l="1"/>
  <c r="H29" i="1"/>
  <c r="D31" i="1"/>
  <c r="C31" i="1"/>
  <c r="E30" i="1"/>
  <c r="G30" i="1" s="1"/>
  <c r="C32" i="1" l="1"/>
  <c r="E31" i="1"/>
  <c r="G31" i="1" s="1"/>
  <c r="D32" i="1"/>
  <c r="H30" i="1"/>
  <c r="J30" i="1"/>
  <c r="J31" i="1" l="1"/>
  <c r="H31" i="1"/>
  <c r="D33" i="1"/>
  <c r="C33" i="1"/>
  <c r="E32" i="1"/>
  <c r="G32" i="1" s="1"/>
  <c r="C34" i="1" l="1"/>
  <c r="E33" i="1"/>
  <c r="G33" i="1" s="1"/>
  <c r="D34" i="1"/>
  <c r="H32" i="1"/>
  <c r="J32" i="1"/>
  <c r="J33" i="1" l="1"/>
  <c r="H33" i="1"/>
  <c r="D35" i="1"/>
  <c r="C35" i="1"/>
  <c r="E34" i="1"/>
  <c r="G34" i="1" s="1"/>
  <c r="C36" i="1" l="1"/>
  <c r="E35" i="1"/>
  <c r="G35" i="1" s="1"/>
  <c r="D36" i="1"/>
  <c r="H34" i="1"/>
  <c r="J34" i="1"/>
  <c r="J35" i="1" l="1"/>
  <c r="H35" i="1"/>
  <c r="D37" i="1"/>
  <c r="C37" i="1"/>
  <c r="E36" i="1"/>
  <c r="G36" i="1" s="1"/>
  <c r="C38" i="1" l="1"/>
  <c r="E37" i="1"/>
  <c r="G37" i="1" s="1"/>
  <c r="D38" i="1"/>
  <c r="H36" i="1"/>
  <c r="J36" i="1"/>
  <c r="J37" i="1" l="1"/>
  <c r="H37" i="1"/>
  <c r="D39" i="1"/>
  <c r="C39" i="1"/>
  <c r="E38" i="1"/>
  <c r="G38" i="1" s="1"/>
  <c r="C40" i="1" l="1"/>
  <c r="E39" i="1"/>
  <c r="G39" i="1" s="1"/>
  <c r="D40" i="1"/>
  <c r="H38" i="1"/>
  <c r="J38" i="1"/>
  <c r="J39" i="1" l="1"/>
  <c r="H39" i="1"/>
  <c r="D41" i="1"/>
  <c r="C41" i="1"/>
  <c r="E40" i="1"/>
  <c r="G40" i="1" s="1"/>
  <c r="C42" i="1" l="1"/>
  <c r="E41" i="1"/>
  <c r="G41" i="1" s="1"/>
  <c r="D42" i="1"/>
  <c r="H40" i="1"/>
  <c r="J40" i="1"/>
  <c r="J41" i="1" l="1"/>
  <c r="H41" i="1"/>
  <c r="D43" i="1"/>
  <c r="C43" i="1"/>
  <c r="E42" i="1"/>
  <c r="G42" i="1" s="1"/>
  <c r="C44" i="1" l="1"/>
  <c r="E43" i="1"/>
  <c r="G43" i="1" s="1"/>
  <c r="D44" i="1"/>
  <c r="H42" i="1"/>
  <c r="J42" i="1"/>
  <c r="J43" i="1" l="1"/>
  <c r="H43" i="1"/>
  <c r="D45" i="1"/>
  <c r="C45" i="1"/>
  <c r="E44" i="1"/>
  <c r="G44" i="1" s="1"/>
  <c r="E45" i="1" l="1"/>
  <c r="G45" i="1" s="1"/>
  <c r="D46" i="1"/>
  <c r="C46" i="1"/>
  <c r="H44" i="1"/>
  <c r="J44" i="1"/>
  <c r="D47" i="1" l="1"/>
  <c r="C47" i="1"/>
  <c r="E46" i="1"/>
  <c r="G46" i="1" s="1"/>
  <c r="J45" i="1"/>
  <c r="H45" i="1"/>
  <c r="J46" i="1" l="1"/>
  <c r="H46" i="1"/>
  <c r="D48" i="1"/>
  <c r="C48" i="1"/>
  <c r="E47" i="1"/>
  <c r="G47" i="1" s="1"/>
  <c r="C49" i="1" l="1"/>
  <c r="E48" i="1"/>
  <c r="G48" i="1" s="1"/>
  <c r="D49" i="1"/>
  <c r="J47" i="1"/>
  <c r="H47" i="1"/>
  <c r="J48" i="1" l="1"/>
  <c r="H48" i="1"/>
  <c r="D50" i="1"/>
  <c r="C50" i="1"/>
  <c r="E49" i="1"/>
  <c r="G49" i="1" s="1"/>
  <c r="D51" i="1" l="1"/>
  <c r="C51" i="1"/>
  <c r="E50" i="1"/>
  <c r="G50" i="1" s="1"/>
  <c r="H49" i="1"/>
  <c r="J49" i="1"/>
  <c r="J50" i="1" l="1"/>
  <c r="H50" i="1"/>
  <c r="D52" i="1"/>
  <c r="C52" i="1"/>
  <c r="E51" i="1"/>
  <c r="G51" i="1" s="1"/>
  <c r="D53" i="1" l="1"/>
  <c r="C53" i="1"/>
  <c r="E52" i="1"/>
  <c r="G52" i="1" s="1"/>
  <c r="J51" i="1"/>
  <c r="H51" i="1"/>
  <c r="J52" i="1" l="1"/>
  <c r="H52" i="1"/>
  <c r="D54" i="1"/>
  <c r="C54" i="1"/>
  <c r="E53" i="1"/>
  <c r="G53" i="1" s="1"/>
  <c r="D55" i="1" l="1"/>
  <c r="C55" i="1"/>
  <c r="E54" i="1"/>
  <c r="G54" i="1" s="1"/>
  <c r="J53" i="1"/>
  <c r="H53" i="1"/>
  <c r="J54" i="1" l="1"/>
  <c r="H54" i="1"/>
  <c r="D56" i="1"/>
  <c r="C56" i="1"/>
  <c r="E55" i="1"/>
  <c r="G55" i="1" s="1"/>
  <c r="D57" i="1" l="1"/>
  <c r="C57" i="1"/>
  <c r="E56" i="1"/>
  <c r="G56" i="1" s="1"/>
  <c r="J55" i="1"/>
  <c r="H55" i="1"/>
  <c r="J56" i="1" l="1"/>
  <c r="H56" i="1"/>
  <c r="D58" i="1"/>
  <c r="C58" i="1"/>
  <c r="E57" i="1"/>
  <c r="G57" i="1" s="1"/>
  <c r="D59" i="1" l="1"/>
  <c r="C59" i="1"/>
  <c r="E58" i="1"/>
  <c r="G58" i="1" s="1"/>
  <c r="J57" i="1"/>
  <c r="H57" i="1"/>
  <c r="J58" i="1" l="1"/>
  <c r="H58" i="1"/>
  <c r="D60" i="1"/>
  <c r="C60" i="1"/>
  <c r="E60" i="1" s="1"/>
  <c r="G60" i="1" s="1"/>
  <c r="E59" i="1"/>
  <c r="G59" i="1" s="1"/>
  <c r="J60" i="1" l="1"/>
  <c r="H60" i="1"/>
  <c r="A46" i="1"/>
  <c r="J59" i="1"/>
  <c r="H59" i="1"/>
  <c r="J6" i="1" l="1"/>
  <c r="A48" i="1" s="1"/>
  <c r="A50" i="1"/>
  <c r="J8" i="1"/>
</calcChain>
</file>

<file path=xl/sharedStrings.xml><?xml version="1.0" encoding="utf-8"?>
<sst xmlns="http://schemas.openxmlformats.org/spreadsheetml/2006/main" count="45" uniqueCount="28">
  <si>
    <t>FECHA:</t>
  </si>
  <si>
    <t>TOTAL APORTACIONES</t>
  </si>
  <si>
    <t>EDAD:</t>
  </si>
  <si>
    <t>TOTAL DESGRAVACION FISCAL</t>
  </si>
  <si>
    <t>PROVINCIA</t>
  </si>
  <si>
    <t>C. LA MANCHA</t>
  </si>
  <si>
    <t>% ESTIMADO ACUMULATIVO</t>
  </si>
  <si>
    <t>PENSION S.S.</t>
  </si>
  <si>
    <t>SALDO ANTERIOR</t>
  </si>
  <si>
    <t>CANTABRIA</t>
  </si>
  <si>
    <t xml:space="preserve"> </t>
  </si>
  <si>
    <t>MADRID</t>
  </si>
  <si>
    <t>TIPO PLAN DE PENSIONES:</t>
  </si>
  <si>
    <t>EDAD</t>
  </si>
  <si>
    <t>AÑOS</t>
  </si>
  <si>
    <t>APORTACIONES ANUALES</t>
  </si>
  <si>
    <t>DESGRAVACION FISCAL</t>
  </si>
  <si>
    <t>% ESTIMADO ACUMULADO</t>
  </si>
  <si>
    <t>Años</t>
  </si>
  <si>
    <t>TOTAL DESG. FISCAL</t>
  </si>
  <si>
    <t>% ESTIM. ACUMULAT.</t>
  </si>
  <si>
    <t>Base L. hasta</t>
  </si>
  <si>
    <t>Cuota Integra</t>
  </si>
  <si>
    <t xml:space="preserve">Resto B.L. </t>
  </si>
  <si>
    <t>Tipo</t>
  </si>
  <si>
    <t>en adelante</t>
  </si>
  <si>
    <t>€</t>
  </si>
  <si>
    <t xml:space="preserve">NOMBRE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</si>
</sst>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dd/mm/yy"/>
    <numFmt numFmtId="165" formatCode="#,##0.00\ [$€-C0A];[Red]\-#,##0.00\ [$€-C0A]"/>
    <numFmt numFmtId="166" formatCode="#,##0\ [$€-C0A];\-#,##0\ [$€-C0A]"/>
    <numFmt numFmtId="167" formatCode="#,##0\ [$€-C0A];[Red]\-#,##0\ [$€-C0A]"/>
    <numFmt numFmtId="168" formatCode="#,##0.00%"/>
    <numFmt numFmtId="169" formatCode="#,##0.00\ &quot;€&quot;"/>
    <numFmt numFmtId="170" formatCode="#"/>
    <numFmt numFmtId="171" formatCode="#,###"/>
  </numFmts>
  <fonts count="14" x14ac:knownFonts="1">
    <font>
      <sz val="11"/>
      <color theme="1"/>
      <name val="Calibri"/>
      <family val="2"/>
      <scheme val="minor"/>
    </font>
    <font>
      <sz val="10"/>
      <name val="Arial"/>
      <family val="2"/>
    </font>
    <font>
      <b/>
      <sz val="14"/>
      <name val="Arial"/>
      <family val="2"/>
      <charset val="1"/>
    </font>
    <font>
      <u/>
      <sz val="14"/>
      <name val="Arial"/>
      <family val="2"/>
    </font>
    <font>
      <b/>
      <i/>
      <sz val="14"/>
      <name val="Arial Black"/>
      <family val="2"/>
      <charset val="1"/>
    </font>
    <font>
      <sz val="14"/>
      <name val="Arial Black"/>
      <family val="2"/>
      <charset val="1"/>
    </font>
    <font>
      <sz val="14"/>
      <name val="Arial"/>
      <family val="2"/>
    </font>
    <font>
      <sz val="10"/>
      <color theme="0"/>
      <name val="Arial Black"/>
      <family val="2"/>
      <charset val="1"/>
    </font>
    <font>
      <sz val="12"/>
      <name val="Arial Black"/>
      <family val="2"/>
      <charset val="1"/>
    </font>
    <font>
      <b/>
      <sz val="14"/>
      <name val="Arial"/>
      <family val="2"/>
    </font>
    <font>
      <b/>
      <sz val="18"/>
      <name val="Arial"/>
      <family val="2"/>
    </font>
    <font>
      <b/>
      <sz val="10"/>
      <name val="Arial"/>
      <family val="2"/>
    </font>
    <font>
      <sz val="18"/>
      <name val="Arial"/>
      <family val="2"/>
    </font>
    <font>
      <sz val="14"/>
      <color theme="0"/>
      <name val="Arial Black"/>
      <family val="2"/>
      <charset val="1"/>
    </font>
  </fonts>
  <fills count="9">
    <fill>
      <patternFill patternType="none"/>
    </fill>
    <fill>
      <patternFill patternType="gray125"/>
    </fill>
    <fill>
      <patternFill patternType="solid">
        <fgColor theme="0"/>
        <bgColor indexed="64"/>
      </patternFill>
    </fill>
    <fill>
      <patternFill patternType="solid">
        <fgColor theme="0"/>
        <bgColor indexed="39"/>
      </patternFill>
    </fill>
    <fill>
      <patternFill patternType="solid">
        <fgColor indexed="22"/>
        <bgColor indexed="31"/>
      </patternFill>
    </fill>
    <fill>
      <patternFill patternType="solid">
        <fgColor indexed="31"/>
        <bgColor indexed="22"/>
      </patternFill>
    </fill>
    <fill>
      <patternFill patternType="solid">
        <fgColor rgb="FF0000FF"/>
        <bgColor indexed="39"/>
      </patternFill>
    </fill>
    <fill>
      <patternFill patternType="solid">
        <fgColor rgb="FF0000FF"/>
        <bgColor indexed="64"/>
      </patternFill>
    </fill>
    <fill>
      <patternFill patternType="solid">
        <fgColor indexed="43"/>
        <bgColor indexed="26"/>
      </patternFill>
    </fill>
  </fills>
  <borders count="9">
    <border>
      <left/>
      <right/>
      <top/>
      <bottom/>
      <diagonal/>
    </border>
    <border>
      <left style="hair">
        <color indexed="8"/>
      </left>
      <right/>
      <top/>
      <bottom style="medium">
        <color indexed="8"/>
      </bottom>
      <diagonal/>
    </border>
    <border>
      <left/>
      <right style="hair">
        <color indexed="8"/>
      </right>
      <top/>
      <bottom style="medium">
        <color indexed="8"/>
      </bottom>
      <diagonal/>
    </border>
    <border>
      <left style="medium">
        <color indexed="8"/>
      </left>
      <right style="medium">
        <color indexed="8"/>
      </right>
      <top/>
      <bottom style="medium">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right style="hair">
        <color indexed="8"/>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1" fillId="2" borderId="0" xfId="1" applyFill="1"/>
    <xf numFmtId="0" fontId="1" fillId="0" borderId="0" xfId="1"/>
    <xf numFmtId="0" fontId="2" fillId="0" borderId="0" xfId="1" applyFont="1" applyAlignment="1">
      <alignment horizontal="right"/>
    </xf>
    <xf numFmtId="164" fontId="2" fillId="0" borderId="0" xfId="1" applyNumberFormat="1" applyFont="1" applyAlignment="1">
      <alignment horizontal="left"/>
    </xf>
    <xf numFmtId="0" fontId="2" fillId="0" borderId="0" xfId="1" applyFont="1" applyProtection="1">
      <protection hidden="1"/>
    </xf>
    <xf numFmtId="164" fontId="2" fillId="0" borderId="0" xfId="1" applyNumberFormat="1" applyFont="1" applyProtection="1">
      <protection locked="0" hidden="1"/>
    </xf>
    <xf numFmtId="0" fontId="3" fillId="0" borderId="0" xfId="1" applyFont="1" applyBorder="1"/>
    <xf numFmtId="49" fontId="4" fillId="0" borderId="0" xfId="1" applyNumberFormat="1" applyFont="1" applyBorder="1" applyAlignment="1" applyProtection="1">
      <alignment shrinkToFit="1"/>
      <protection locked="0"/>
    </xf>
    <xf numFmtId="0" fontId="3" fillId="0" borderId="0" xfId="1" applyFont="1" applyBorder="1" applyProtection="1"/>
    <xf numFmtId="165" fontId="5" fillId="0" borderId="0" xfId="1" applyNumberFormat="1" applyFont="1" applyAlignment="1" applyProtection="1">
      <alignment horizontal="center"/>
    </xf>
    <xf numFmtId="49" fontId="1" fillId="0" borderId="0" xfId="1" applyNumberFormat="1"/>
    <xf numFmtId="14" fontId="5" fillId="0" borderId="0" xfId="1" applyNumberFormat="1" applyFont="1" applyAlignment="1" applyProtection="1">
      <alignment shrinkToFit="1"/>
      <protection locked="0"/>
    </xf>
    <xf numFmtId="0" fontId="6" fillId="0" borderId="0" xfId="1" applyFont="1"/>
    <xf numFmtId="0" fontId="5" fillId="0" borderId="0" xfId="1" applyFont="1" applyProtection="1"/>
    <xf numFmtId="166" fontId="5" fillId="0" borderId="0" xfId="1" applyNumberFormat="1" applyFont="1" applyProtection="1">
      <protection locked="0"/>
    </xf>
    <xf numFmtId="0" fontId="5" fillId="0" borderId="0" xfId="1" applyFont="1" applyProtection="1">
      <protection locked="0"/>
    </xf>
    <xf numFmtId="167" fontId="5" fillId="0" borderId="0" xfId="1" applyNumberFormat="1" applyFont="1" applyAlignment="1" applyProtection="1">
      <alignment horizontal="center"/>
    </xf>
    <xf numFmtId="0" fontId="7" fillId="3" borderId="0" xfId="1" applyFont="1" applyFill="1"/>
    <xf numFmtId="168" fontId="5" fillId="0" borderId="0" xfId="1" applyNumberFormat="1" applyFont="1" applyProtection="1">
      <protection locked="0"/>
    </xf>
    <xf numFmtId="169" fontId="8" fillId="0" borderId="0" xfId="1" applyNumberFormat="1" applyFont="1" applyProtection="1">
      <protection locked="0"/>
    </xf>
    <xf numFmtId="167" fontId="5" fillId="0" borderId="0" xfId="1" applyNumberFormat="1" applyFont="1" applyAlignment="1" applyProtection="1">
      <alignment horizontal="center"/>
      <protection locked="0"/>
    </xf>
    <xf numFmtId="9" fontId="5" fillId="0" borderId="0" xfId="1" applyNumberFormat="1" applyFont="1" applyAlignment="1" applyProtection="1">
      <alignment horizontal="right"/>
    </xf>
    <xf numFmtId="0" fontId="3" fillId="0" borderId="0" xfId="1" applyFont="1" applyBorder="1"/>
    <xf numFmtId="167" fontId="5" fillId="0" borderId="0" xfId="1" applyNumberFormat="1" applyFont="1" applyAlignment="1" applyProtection="1">
      <alignment horizontal="left"/>
      <protection locked="0"/>
    </xf>
    <xf numFmtId="1" fontId="5" fillId="0" borderId="0" xfId="1" applyNumberFormat="1" applyFont="1" applyProtection="1"/>
    <xf numFmtId="10" fontId="1" fillId="0" borderId="0" xfId="1" applyNumberFormat="1"/>
    <xf numFmtId="1" fontId="5" fillId="0" borderId="0" xfId="1" applyNumberFormat="1" applyFont="1" applyProtection="1">
      <protection locked="0"/>
    </xf>
    <xf numFmtId="0" fontId="1" fillId="0" borderId="0" xfId="1" applyAlignment="1">
      <alignment vertical="center"/>
    </xf>
    <xf numFmtId="0" fontId="1" fillId="2" borderId="0" xfId="1" applyFill="1" applyAlignment="1">
      <alignment vertical="center"/>
    </xf>
    <xf numFmtId="0" fontId="9" fillId="4" borderId="1" xfId="1" applyFont="1" applyFill="1" applyBorder="1" applyAlignment="1">
      <alignment horizontal="right" vertical="center"/>
    </xf>
    <xf numFmtId="0" fontId="9" fillId="4" borderId="2" xfId="1" applyFont="1" applyFill="1" applyBorder="1" applyAlignment="1">
      <alignment vertical="center"/>
    </xf>
    <xf numFmtId="0" fontId="9" fillId="4" borderId="3" xfId="1" applyFont="1" applyFill="1" applyBorder="1" applyAlignment="1">
      <alignment horizontal="center" vertical="center"/>
    </xf>
    <xf numFmtId="0" fontId="9" fillId="4" borderId="3" xfId="1" applyFont="1" applyFill="1" applyBorder="1" applyAlignment="1">
      <alignment vertical="center"/>
    </xf>
    <xf numFmtId="0" fontId="9" fillId="4" borderId="3" xfId="1" applyFont="1" applyFill="1" applyBorder="1" applyAlignment="1">
      <alignment horizontal="center" vertical="center" wrapText="1"/>
    </xf>
    <xf numFmtId="0" fontId="9" fillId="4" borderId="3" xfId="1" applyFont="1" applyFill="1" applyBorder="1"/>
    <xf numFmtId="0" fontId="10" fillId="0" borderId="0" xfId="1" applyFont="1"/>
    <xf numFmtId="0" fontId="11" fillId="0" borderId="0" xfId="1" applyFont="1"/>
    <xf numFmtId="3" fontId="10" fillId="0" borderId="0" xfId="1" applyNumberFormat="1" applyFont="1" applyAlignment="1">
      <alignment horizontal="center"/>
    </xf>
    <xf numFmtId="170" fontId="12" fillId="5" borderId="5" xfId="1" applyNumberFormat="1" applyFont="1" applyFill="1" applyBorder="1"/>
    <xf numFmtId="0" fontId="12" fillId="5" borderId="6" xfId="1" applyFont="1" applyFill="1" applyBorder="1"/>
    <xf numFmtId="170" fontId="12" fillId="5" borderId="4" xfId="1" applyNumberFormat="1" applyFont="1" applyFill="1" applyBorder="1" applyAlignment="1">
      <alignment horizontal="center"/>
    </xf>
    <xf numFmtId="0" fontId="12" fillId="5" borderId="4" xfId="1" applyFont="1" applyFill="1" applyBorder="1"/>
    <xf numFmtId="167" fontId="12" fillId="5" borderId="4" xfId="1" applyNumberFormat="1" applyFont="1" applyFill="1" applyBorder="1" applyAlignment="1">
      <alignment horizontal="center"/>
    </xf>
    <xf numFmtId="171" fontId="12" fillId="5" borderId="4" xfId="1" applyNumberFormat="1" applyFont="1" applyFill="1" applyBorder="1" applyAlignment="1">
      <alignment horizontal="center"/>
    </xf>
    <xf numFmtId="170" fontId="12" fillId="0" borderId="5" xfId="1" applyNumberFormat="1" applyFont="1" applyBorder="1"/>
    <xf numFmtId="170" fontId="12" fillId="0" borderId="6" xfId="1" applyNumberFormat="1" applyFont="1" applyBorder="1"/>
    <xf numFmtId="170" fontId="12" fillId="0" borderId="4" xfId="1" applyNumberFormat="1" applyFont="1" applyBorder="1" applyAlignment="1">
      <alignment horizontal="center"/>
    </xf>
    <xf numFmtId="0" fontId="12" fillId="0" borderId="4" xfId="1" applyFont="1" applyBorder="1"/>
    <xf numFmtId="167" fontId="12" fillId="0" borderId="4" xfId="1" applyNumberFormat="1" applyFont="1" applyBorder="1" applyAlignment="1">
      <alignment horizontal="center"/>
    </xf>
    <xf numFmtId="171" fontId="12" fillId="0" borderId="4" xfId="1" applyNumberFormat="1" applyFont="1" applyBorder="1" applyAlignment="1">
      <alignment horizontal="center"/>
    </xf>
    <xf numFmtId="0" fontId="13" fillId="6" borderId="0" xfId="1" applyFont="1" applyFill="1" applyAlignment="1">
      <alignment horizontal="center"/>
    </xf>
    <xf numFmtId="0" fontId="6" fillId="7" borderId="7" xfId="1" applyFont="1" applyFill="1" applyBorder="1" applyAlignment="1">
      <alignment horizontal="center"/>
    </xf>
    <xf numFmtId="165" fontId="5" fillId="8" borderId="0" xfId="1" applyNumberFormat="1" applyFont="1" applyFill="1" applyAlignment="1">
      <alignment horizontal="center"/>
    </xf>
    <xf numFmtId="0" fontId="6" fillId="0" borderId="7" xfId="1" applyFont="1" applyBorder="1" applyAlignment="1"/>
    <xf numFmtId="165" fontId="13" fillId="6" borderId="0" xfId="1" applyNumberFormat="1" applyFont="1" applyFill="1" applyAlignment="1">
      <alignment horizontal="center"/>
    </xf>
    <xf numFmtId="0" fontId="6" fillId="7" borderId="7" xfId="1" applyFont="1" applyFill="1" applyBorder="1" applyAlignment="1"/>
    <xf numFmtId="167" fontId="5" fillId="8" borderId="0" xfId="1" applyNumberFormat="1" applyFont="1" applyFill="1" applyAlignment="1">
      <alignment horizontal="center"/>
    </xf>
    <xf numFmtId="171" fontId="12" fillId="5" borderId="0" xfId="1" applyNumberFormat="1" applyFont="1" applyFill="1" applyBorder="1" applyAlignment="1">
      <alignment horizontal="center"/>
    </xf>
    <xf numFmtId="170" fontId="12" fillId="0" borderId="0" xfId="1" applyNumberFormat="1" applyFont="1" applyBorder="1"/>
    <xf numFmtId="170" fontId="12" fillId="0" borderId="0" xfId="1" applyNumberFormat="1" applyFont="1" applyBorder="1" applyAlignment="1">
      <alignment horizontal="center"/>
    </xf>
    <xf numFmtId="0" fontId="12" fillId="0" borderId="0" xfId="1" applyFont="1" applyBorder="1"/>
    <xf numFmtId="167" fontId="12" fillId="0" borderId="0" xfId="1" applyNumberFormat="1" applyFont="1" applyBorder="1" applyAlignment="1">
      <alignment horizontal="center"/>
    </xf>
    <xf numFmtId="171" fontId="12" fillId="0" borderId="0" xfId="1" applyNumberFormat="1" applyFont="1" applyBorder="1" applyAlignment="1">
      <alignment horizontal="center"/>
    </xf>
    <xf numFmtId="0" fontId="6" fillId="0" borderId="8" xfId="1" applyFont="1" applyBorder="1" applyAlignment="1">
      <alignment horizontal="center"/>
    </xf>
    <xf numFmtId="0" fontId="6" fillId="0" borderId="8" xfId="1" applyFont="1" applyBorder="1"/>
    <xf numFmtId="0" fontId="6" fillId="0" borderId="0" xfId="1" applyFont="1" applyAlignment="1">
      <alignment horizontal="center"/>
    </xf>
    <xf numFmtId="169" fontId="6" fillId="0" borderId="8" xfId="1" applyNumberFormat="1" applyFont="1" applyBorder="1"/>
    <xf numFmtId="10" fontId="6" fillId="0" borderId="8" xfId="1" applyNumberFormat="1" applyFont="1" applyBorder="1"/>
    <xf numFmtId="0" fontId="1" fillId="0" borderId="0" xfId="1" applyAlignment="1">
      <alignment horizontal="center"/>
    </xf>
    <xf numFmtId="169" fontId="6" fillId="0" borderId="0" xfId="1" applyNumberFormat="1" applyFont="1" applyBorder="1"/>
    <xf numFmtId="0" fontId="6" fillId="0" borderId="0" xfId="1" applyFont="1" applyBorder="1"/>
    <xf numFmtId="10" fontId="6" fillId="0" borderId="0" xfId="1" applyNumberFormat="1" applyFont="1" applyBorder="1"/>
    <xf numFmtId="167" fontId="1" fillId="0" borderId="0" xfId="1" applyNumberFormat="1"/>
    <xf numFmtId="167" fontId="1" fillId="0" borderId="0" xfId="1" applyNumberFormat="1" applyAlignment="1">
      <alignment horizontal="center"/>
    </xf>
    <xf numFmtId="169" fontId="6" fillId="0" borderId="8" xfId="1" applyNumberFormat="1" applyFont="1" applyBorder="1" applyAlignment="1">
      <alignment horizontal="righ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158563</xdr:colOff>
      <xdr:row>13</xdr:row>
      <xdr:rowOff>98612</xdr:rowOff>
    </xdr:from>
    <xdr:to>
      <xdr:col>9</xdr:col>
      <xdr:colOff>1619250</xdr:colOff>
      <xdr:row>15</xdr:row>
      <xdr:rowOff>293595</xdr:rowOff>
    </xdr:to>
    <xdr:sp macro="" textlink="" fLocksText="0">
      <xdr:nvSpPr>
        <xdr:cNvPr id="59" name="Rectangle 1">
          <a:extLst>
            <a:ext uri="{FF2B5EF4-FFF2-40B4-BE49-F238E27FC236}">
              <a16:creationId xmlns:a16="http://schemas.microsoft.com/office/drawing/2014/main" id="{B7F57A6F-56A2-4314-B1D9-CEB97A9AD7DF}"/>
            </a:ext>
          </a:extLst>
        </xdr:cNvPr>
        <xdr:cNvSpPr>
          <a:spLocks noChangeArrowheads="1"/>
        </xdr:cNvSpPr>
      </xdr:nvSpPr>
      <xdr:spPr bwMode="auto">
        <a:xfrm>
          <a:off x="4435288" y="3089462"/>
          <a:ext cx="9890312" cy="671233"/>
        </a:xfrm>
        <a:prstGeom prst="rect">
          <a:avLst/>
        </a:prstGeom>
        <a:solidFill>
          <a:srgbClr val="0066CC"/>
        </a:solidFill>
        <a:ln w="9525" cap="flat">
          <a:solidFill>
            <a:srgbClr val="DDDDDD"/>
          </a:solidFill>
          <a:round/>
          <a:headEnd/>
          <a:tailEnd/>
        </a:ln>
        <a:effectLst/>
        <a:extLst/>
      </xdr:spPr>
      <xdr:txBody>
        <a:bodyPr vertOverflow="clip" wrap="square" lIns="0" tIns="0" rIns="0" bIns="0" anchor="ctr"/>
        <a:lstStyle/>
        <a:p>
          <a:pPr algn="ctr" rtl="0">
            <a:defRPr sz="1000"/>
          </a:pPr>
          <a:r>
            <a:rPr lang="es-ES" sz="1395" b="1" i="0" u="none" strike="noStrike" baseline="0">
              <a:solidFill>
                <a:srgbClr val="DDDDDD"/>
              </a:solidFill>
              <a:latin typeface="Times New Roman"/>
              <a:cs typeface="Times New Roman"/>
            </a:rPr>
            <a:t>DESARROLLO PLAN DE PENSIONES</a:t>
          </a:r>
        </a:p>
      </xdr:txBody>
    </xdr:sp>
    <xdr:clientData/>
  </xdr:twoCellAnchor>
  <xdr:twoCellAnchor>
    <xdr:from>
      <xdr:col>0</xdr:col>
      <xdr:colOff>435428</xdr:colOff>
      <xdr:row>80</xdr:row>
      <xdr:rowOff>50348</xdr:rowOff>
    </xdr:from>
    <xdr:to>
      <xdr:col>10</xdr:col>
      <xdr:colOff>690562</xdr:colOff>
      <xdr:row>109</xdr:row>
      <xdr:rowOff>179367</xdr:rowOff>
    </xdr:to>
    <xdr:sp macro="" textlink="">
      <xdr:nvSpPr>
        <xdr:cNvPr id="60" name="2 CuadroTexto">
          <a:extLst>
            <a:ext uri="{FF2B5EF4-FFF2-40B4-BE49-F238E27FC236}">
              <a16:creationId xmlns:a16="http://schemas.microsoft.com/office/drawing/2014/main" id="{742AE873-2FDB-405E-A350-B45B4423B7B6}"/>
            </a:ext>
          </a:extLst>
        </xdr:cNvPr>
        <xdr:cNvSpPr txBox="1"/>
      </xdr:nvSpPr>
      <xdr:spPr>
        <a:xfrm>
          <a:off x="435428" y="22215023"/>
          <a:ext cx="14656934" cy="5796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000" b="1">
              <a:solidFill>
                <a:sysClr val="windowText" lastClr="000000"/>
              </a:solidFill>
            </a:rPr>
            <a:t>DTª</a:t>
          </a:r>
          <a:r>
            <a:rPr lang="es-ES" sz="2000" b="1" baseline="0">
              <a:solidFill>
                <a:sysClr val="windowText" lastClr="000000"/>
              </a:solidFill>
            </a:rPr>
            <a:t> 12ª REGIMEN TRANSITORIO-</a:t>
          </a:r>
        </a:p>
        <a:p>
          <a:r>
            <a:rPr lang="es-ES" sz="2000" b="1" baseline="0">
              <a:solidFill>
                <a:sysClr val="windowText" lastClr="000000"/>
              </a:solidFill>
            </a:rPr>
            <a:t>40% Reducción para las aportaciones realizadas antes de 01/01/2007</a:t>
          </a:r>
        </a:p>
        <a:p>
          <a:r>
            <a:rPr lang="es-ES" sz="2000" b="1" baseline="0">
              <a:solidFill>
                <a:sysClr val="windowText" lastClr="000000"/>
              </a:solidFill>
            </a:rPr>
            <a:t>Límite temporal para  aplicar la reducción.</a:t>
          </a:r>
        </a:p>
        <a:p>
          <a:endParaRPr lang="es-ES" sz="1100" b="1" baseline="0">
            <a:solidFill>
              <a:sysClr val="windowText" lastClr="000000"/>
            </a:solidFill>
          </a:endParaRPr>
        </a:p>
        <a:p>
          <a:endParaRPr lang="es-ES" sz="1100"/>
        </a:p>
      </xdr:txBody>
    </xdr:sp>
    <xdr:clientData/>
  </xdr:twoCellAnchor>
  <xdr:twoCellAnchor>
    <xdr:from>
      <xdr:col>2</xdr:col>
      <xdr:colOff>342901</xdr:colOff>
      <xdr:row>91</xdr:row>
      <xdr:rowOff>171702</xdr:rowOff>
    </xdr:from>
    <xdr:to>
      <xdr:col>3</xdr:col>
      <xdr:colOff>371475</xdr:colOff>
      <xdr:row>94</xdr:row>
      <xdr:rowOff>136473</xdr:rowOff>
    </xdr:to>
    <xdr:sp macro="" textlink="">
      <xdr:nvSpPr>
        <xdr:cNvPr id="61" name="3 CuadroTexto">
          <a:extLst>
            <a:ext uri="{FF2B5EF4-FFF2-40B4-BE49-F238E27FC236}">
              <a16:creationId xmlns:a16="http://schemas.microsoft.com/office/drawing/2014/main" id="{7353F32E-BB69-41A6-BEE4-882B454A43D0}"/>
            </a:ext>
          </a:extLst>
        </xdr:cNvPr>
        <xdr:cNvSpPr txBox="1"/>
      </xdr:nvSpPr>
      <xdr:spPr>
        <a:xfrm>
          <a:off x="3486151" y="24574752"/>
          <a:ext cx="1162049" cy="536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800">
              <a:solidFill>
                <a:schemeClr val="bg1"/>
              </a:solidFill>
            </a:rPr>
            <a:t>¿</a:t>
          </a:r>
          <a:r>
            <a:rPr lang="es-ES" sz="1100">
              <a:solidFill>
                <a:schemeClr val="bg1"/>
              </a:solidFill>
            </a:rPr>
            <a:t>Jubilado</a:t>
          </a:r>
          <a:r>
            <a:rPr lang="es-ES" sz="1100" baseline="0">
              <a:solidFill>
                <a:schemeClr val="bg1"/>
              </a:solidFill>
            </a:rPr>
            <a:t> antes 01/01/2011?</a:t>
          </a:r>
          <a:endParaRPr lang="es-ES" sz="1100">
            <a:solidFill>
              <a:schemeClr val="bg1"/>
            </a:solidFill>
          </a:endParaRPr>
        </a:p>
      </xdr:txBody>
    </xdr:sp>
    <xdr:clientData/>
  </xdr:twoCellAnchor>
  <xdr:twoCellAnchor>
    <xdr:from>
      <xdr:col>0</xdr:col>
      <xdr:colOff>381000</xdr:colOff>
      <xdr:row>106</xdr:row>
      <xdr:rowOff>15645</xdr:rowOff>
    </xdr:from>
    <xdr:to>
      <xdr:col>10</xdr:col>
      <xdr:colOff>801120</xdr:colOff>
      <xdr:row>132</xdr:row>
      <xdr:rowOff>107519</xdr:rowOff>
    </xdr:to>
    <xdr:sp macro="" textlink="">
      <xdr:nvSpPr>
        <xdr:cNvPr id="62" name="4 CuadroTexto">
          <a:extLst>
            <a:ext uri="{FF2B5EF4-FFF2-40B4-BE49-F238E27FC236}">
              <a16:creationId xmlns:a16="http://schemas.microsoft.com/office/drawing/2014/main" id="{1B2235AF-2245-4D08-AFB8-1376705B9755}"/>
            </a:ext>
          </a:extLst>
        </xdr:cNvPr>
        <xdr:cNvSpPr txBox="1"/>
      </xdr:nvSpPr>
      <xdr:spPr>
        <a:xfrm>
          <a:off x="381000" y="27276195"/>
          <a:ext cx="14821920" cy="5044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000" b="1">
              <a:solidFill>
                <a:sysClr val="windowText" lastClr="000000"/>
              </a:solidFill>
            </a:rPr>
            <a:t>Disposición</a:t>
          </a:r>
          <a:r>
            <a:rPr lang="es-ES" sz="2000" b="1" baseline="0">
              <a:solidFill>
                <a:sysClr val="windowText" lastClr="000000"/>
              </a:solidFill>
            </a:rPr>
            <a:t> final primera. Modificación del Texto Refundido de la Ley de Regulación de los Planes  y Fondos de Pensiones, aprobado por el Real Decreto Legislativo 1/2002, de 29 de noviembre. </a:t>
          </a:r>
        </a:p>
        <a:p>
          <a:endParaRPr lang="es-ES" sz="2000" b="1" baseline="0">
            <a:solidFill>
              <a:sysClr val="windowText" lastClr="000000"/>
            </a:solidFill>
          </a:endParaRPr>
        </a:p>
        <a:p>
          <a:r>
            <a:rPr lang="es-ES" sz="2000" b="1" baseline="0">
              <a:solidFill>
                <a:sysClr val="windowText" lastClr="000000"/>
              </a:solidFill>
            </a:rPr>
            <a:t>Los participes de los planes de pensiones del sistema individual y asociado podrán disponer anticipadamente del importe de su derechos consolidados correspondiente a aportaciones realizadas con al menos diez años de antigüedad. La percepción de los derechos consolidados en este supuesto será compatible con la realización de aportaciones a planes de pensiones para contingencias susceptibles de acaecer.</a:t>
          </a:r>
        </a:p>
        <a:p>
          <a:endParaRPr lang="es-ES" sz="2000" b="1" baseline="0">
            <a:solidFill>
              <a:sysClr val="windowText" lastClr="000000"/>
            </a:solidFill>
          </a:endParaRPr>
        </a:p>
        <a:p>
          <a:r>
            <a:rPr lang="es-ES" sz="2000" b="1" baseline="0">
              <a:solidFill>
                <a:sysClr val="windowText" lastClr="000000"/>
              </a:solidFill>
            </a:rPr>
            <a:t>En todo caso, las cantidades percibidas en los supuestos previstos en los párrafos anteriores se sujetarán al régimen fiscal establecido por la Ley para las prestaciones de los planes de pensiones. </a:t>
          </a:r>
        </a:p>
        <a:p>
          <a:endParaRPr lang="es-ES" sz="2000" baseline="0">
            <a:solidFill>
              <a:schemeClr val="accent1"/>
            </a:solidFill>
          </a:endParaRPr>
        </a:p>
        <a:p>
          <a:endParaRPr lang="es-ES" sz="1100" baseline="0"/>
        </a:p>
        <a:p>
          <a:endParaRPr lang="es-ES" sz="1100"/>
        </a:p>
      </xdr:txBody>
    </xdr:sp>
    <xdr:clientData/>
  </xdr:twoCellAnchor>
  <xdr:twoCellAnchor>
    <xdr:from>
      <xdr:col>0</xdr:col>
      <xdr:colOff>447675</xdr:colOff>
      <xdr:row>126</xdr:row>
      <xdr:rowOff>19050</xdr:rowOff>
    </xdr:from>
    <xdr:to>
      <xdr:col>10</xdr:col>
      <xdr:colOff>723900</xdr:colOff>
      <xdr:row>164</xdr:row>
      <xdr:rowOff>142875</xdr:rowOff>
    </xdr:to>
    <xdr:grpSp>
      <xdr:nvGrpSpPr>
        <xdr:cNvPr id="63" name="1050 Grupo">
          <a:extLst>
            <a:ext uri="{FF2B5EF4-FFF2-40B4-BE49-F238E27FC236}">
              <a16:creationId xmlns:a16="http://schemas.microsoft.com/office/drawing/2014/main" id="{2E311BAC-CA57-4718-A30E-9A21B1227FCD}"/>
            </a:ext>
          </a:extLst>
        </xdr:cNvPr>
        <xdr:cNvGrpSpPr>
          <a:grpSpLocks/>
        </xdr:cNvGrpSpPr>
      </xdr:nvGrpSpPr>
      <xdr:grpSpPr bwMode="auto">
        <a:xfrm>
          <a:off x="447675" y="31038201"/>
          <a:ext cx="14491838" cy="7635995"/>
          <a:chOff x="230694" y="24858879"/>
          <a:chExt cx="7440761" cy="3127523"/>
        </a:xfrm>
      </xdr:grpSpPr>
      <xdr:sp macro="" textlink="">
        <xdr:nvSpPr>
          <xdr:cNvPr id="64" name="7 CuadroTexto">
            <a:extLst>
              <a:ext uri="{FF2B5EF4-FFF2-40B4-BE49-F238E27FC236}">
                <a16:creationId xmlns:a16="http://schemas.microsoft.com/office/drawing/2014/main" id="{F39885DC-C952-4B23-AE4B-74AF623C2310}"/>
              </a:ext>
            </a:extLst>
          </xdr:cNvPr>
          <xdr:cNvSpPr txBox="1"/>
        </xdr:nvSpPr>
        <xdr:spPr>
          <a:xfrm>
            <a:off x="230694" y="24858879"/>
            <a:ext cx="7440761" cy="31275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000" b="1">
                <a:solidFill>
                  <a:sysClr val="windowText" lastClr="000000"/>
                </a:solidFill>
              </a:rPr>
              <a:t>Disposición Transitoria 7ª</a:t>
            </a:r>
          </a:p>
          <a:p>
            <a:endParaRPr lang="es-ES" sz="2000" b="1" baseline="0">
              <a:solidFill>
                <a:sysClr val="windowText" lastClr="000000"/>
              </a:solidFill>
            </a:endParaRPr>
          </a:p>
          <a:p>
            <a:r>
              <a:rPr lang="es-ES" sz="2000" b="1" baseline="0">
                <a:solidFill>
                  <a:sysClr val="windowText" lastClr="000000"/>
                </a:solidFill>
              </a:rPr>
              <a:t>A efectos de lo previsto en el apartado 8 del artículo 8 de esta Ley sobre disposició anticipada de derechos consolidados correspondientes a aportaciones a planes de pensiones realizadas con al menos diez años de antigüedad, </a:t>
            </a:r>
            <a:r>
              <a:rPr lang="es-ES" sz="2000" b="1" u="sng" baseline="0">
                <a:solidFill>
                  <a:sysClr val="windowText" lastClr="000000"/>
                </a:solidFill>
              </a:rPr>
              <a:t>los derechos derivados de aportaciones efectuadas hasta el 31 de diciembre de 2015, con los rendimientos corerspondientes a las mismas, serán disponibles a partir del 1 de enero de 2025.</a:t>
            </a:r>
          </a:p>
          <a:p>
            <a:endParaRPr lang="es-ES" sz="1100" b="1" baseline="0">
              <a:solidFill>
                <a:sysClr val="windowText" lastClr="000000"/>
              </a:solidFill>
            </a:endParaRPr>
          </a:p>
          <a:p>
            <a:endParaRPr lang="es-ES" sz="1100" baseline="0">
              <a:solidFill>
                <a:schemeClr val="accent1"/>
              </a:solidFill>
            </a:endParaRPr>
          </a:p>
          <a:p>
            <a:endParaRPr lang="es-ES" sz="1100" baseline="0">
              <a:solidFill>
                <a:schemeClr val="accent1"/>
              </a:solidFill>
            </a:endParaRPr>
          </a:p>
          <a:p>
            <a:endParaRPr lang="es-ES" sz="1100" baseline="0"/>
          </a:p>
          <a:p>
            <a:endParaRPr lang="es-ES" sz="1100"/>
          </a:p>
        </xdr:txBody>
      </xdr:sp>
      <xdr:grpSp>
        <xdr:nvGrpSpPr>
          <xdr:cNvPr id="65" name="1049 Grupo">
            <a:extLst>
              <a:ext uri="{FF2B5EF4-FFF2-40B4-BE49-F238E27FC236}">
                <a16:creationId xmlns:a16="http://schemas.microsoft.com/office/drawing/2014/main" id="{CD06FCC3-6C94-4341-975A-2AC989A21DC6}"/>
              </a:ext>
            </a:extLst>
          </xdr:cNvPr>
          <xdr:cNvGrpSpPr>
            <a:grpSpLocks/>
          </xdr:cNvGrpSpPr>
        </xdr:nvGrpSpPr>
        <xdr:grpSpPr bwMode="auto">
          <a:xfrm>
            <a:off x="400049" y="25898471"/>
            <a:ext cx="4343400" cy="771524"/>
            <a:chOff x="400049" y="25898471"/>
            <a:chExt cx="4343400" cy="771524"/>
          </a:xfrm>
        </xdr:grpSpPr>
        <xdr:sp macro="" textlink="">
          <xdr:nvSpPr>
            <xdr:cNvPr id="75" name="61 Pentágono">
              <a:extLst>
                <a:ext uri="{FF2B5EF4-FFF2-40B4-BE49-F238E27FC236}">
                  <a16:creationId xmlns:a16="http://schemas.microsoft.com/office/drawing/2014/main" id="{631D8FBB-D422-4E4C-893F-5AEBE36FC886}"/>
                </a:ext>
              </a:extLst>
            </xdr:cNvPr>
            <xdr:cNvSpPr>
              <a:spLocks noChangeArrowheads="1"/>
            </xdr:cNvSpPr>
          </xdr:nvSpPr>
          <xdr:spPr bwMode="auto">
            <a:xfrm>
              <a:off x="3876674" y="25898471"/>
              <a:ext cx="866775" cy="761999"/>
            </a:xfrm>
            <a:prstGeom prst="homePlate">
              <a:avLst>
                <a:gd name="adj" fmla="val 49997"/>
              </a:avLst>
            </a:prstGeom>
            <a:solidFill>
              <a:srgbClr val="B3A2C7"/>
            </a:solidFill>
            <a:ln w="9525" algn="ctr">
              <a:solidFill>
                <a:srgbClr val="000000"/>
              </a:solidFill>
              <a:round/>
              <a:headEnd/>
              <a:tailEnd/>
            </a:ln>
          </xdr:spPr>
        </xdr:sp>
        <xdr:sp macro="" textlink="">
          <xdr:nvSpPr>
            <xdr:cNvPr id="76" name="60 Pentágono">
              <a:extLst>
                <a:ext uri="{FF2B5EF4-FFF2-40B4-BE49-F238E27FC236}">
                  <a16:creationId xmlns:a16="http://schemas.microsoft.com/office/drawing/2014/main" id="{8C0CA8B6-57B4-46FB-B613-C41EFD8146B7}"/>
                </a:ext>
              </a:extLst>
            </xdr:cNvPr>
            <xdr:cNvSpPr>
              <a:spLocks noChangeArrowheads="1"/>
            </xdr:cNvSpPr>
          </xdr:nvSpPr>
          <xdr:spPr bwMode="auto">
            <a:xfrm>
              <a:off x="3476625" y="25898471"/>
              <a:ext cx="857250" cy="761999"/>
            </a:xfrm>
            <a:prstGeom prst="homePlate">
              <a:avLst>
                <a:gd name="adj" fmla="val 50000"/>
              </a:avLst>
            </a:prstGeom>
            <a:solidFill>
              <a:srgbClr val="B3A2C7"/>
            </a:solidFill>
            <a:ln w="9525" algn="ctr">
              <a:solidFill>
                <a:srgbClr val="000000"/>
              </a:solidFill>
              <a:round/>
              <a:headEnd/>
              <a:tailEnd/>
            </a:ln>
          </xdr:spPr>
        </xdr:sp>
        <xdr:sp macro="" textlink="">
          <xdr:nvSpPr>
            <xdr:cNvPr id="77" name="59 Pentágono">
              <a:extLst>
                <a:ext uri="{FF2B5EF4-FFF2-40B4-BE49-F238E27FC236}">
                  <a16:creationId xmlns:a16="http://schemas.microsoft.com/office/drawing/2014/main" id="{E027FCF9-ABF2-42EC-AFF6-285D677FCCA3}"/>
                </a:ext>
              </a:extLst>
            </xdr:cNvPr>
            <xdr:cNvSpPr>
              <a:spLocks noChangeArrowheads="1"/>
            </xdr:cNvSpPr>
          </xdr:nvSpPr>
          <xdr:spPr bwMode="auto">
            <a:xfrm>
              <a:off x="2914649" y="25898475"/>
              <a:ext cx="1057276" cy="762000"/>
            </a:xfrm>
            <a:prstGeom prst="homePlate">
              <a:avLst>
                <a:gd name="adj" fmla="val 50001"/>
              </a:avLst>
            </a:prstGeom>
            <a:solidFill>
              <a:srgbClr val="B3A2C7"/>
            </a:solidFill>
            <a:ln w="9525" algn="ctr">
              <a:solidFill>
                <a:srgbClr val="000000"/>
              </a:solidFill>
              <a:round/>
              <a:headEnd/>
              <a:tailEnd/>
            </a:ln>
          </xdr:spPr>
        </xdr:sp>
        <xdr:sp macro="" textlink="">
          <xdr:nvSpPr>
            <xdr:cNvPr id="78" name="21 Pentágono">
              <a:extLst>
                <a:ext uri="{FF2B5EF4-FFF2-40B4-BE49-F238E27FC236}">
                  <a16:creationId xmlns:a16="http://schemas.microsoft.com/office/drawing/2014/main" id="{4F302A23-3647-4EA0-95A5-F6B112890723}"/>
                </a:ext>
              </a:extLst>
            </xdr:cNvPr>
            <xdr:cNvSpPr/>
          </xdr:nvSpPr>
          <xdr:spPr bwMode="auto">
            <a:xfrm>
              <a:off x="1809623" y="25898689"/>
              <a:ext cx="1912097" cy="764686"/>
            </a:xfrm>
            <a:prstGeom prst="homePlate">
              <a:avLst/>
            </a:prstGeom>
            <a:solidFill>
              <a:srgbClr val="92D050"/>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lstStyle/>
            <a:p>
              <a:pPr algn="r"/>
              <a:r>
                <a:rPr lang="es-ES" sz="1000" baseline="0"/>
                <a:t>              </a:t>
              </a:r>
              <a:endParaRPr lang="es-ES" sz="1000"/>
            </a:p>
          </xdr:txBody>
        </xdr:sp>
        <xdr:sp macro="" textlink="">
          <xdr:nvSpPr>
            <xdr:cNvPr id="79" name="22 Pentágono">
              <a:extLst>
                <a:ext uri="{FF2B5EF4-FFF2-40B4-BE49-F238E27FC236}">
                  <a16:creationId xmlns:a16="http://schemas.microsoft.com/office/drawing/2014/main" id="{487FD123-0464-473F-BA0C-A653FD19F9BE}"/>
                </a:ext>
              </a:extLst>
            </xdr:cNvPr>
            <xdr:cNvSpPr/>
          </xdr:nvSpPr>
          <xdr:spPr bwMode="auto">
            <a:xfrm>
              <a:off x="404521" y="25898689"/>
              <a:ext cx="2066610" cy="772778"/>
            </a:xfrm>
            <a:prstGeom prst="homePlate">
              <a:avLst/>
            </a:prstGeom>
            <a:solidFill>
              <a:srgbClr val="FFFF00"/>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lang="es-ES" sz="1100"/>
            </a:p>
            <a:p>
              <a:pPr algn="l"/>
              <a:endParaRPr lang="es-ES" sz="800"/>
            </a:p>
            <a:p>
              <a:pPr algn="l"/>
              <a:r>
                <a:rPr lang="es-ES" sz="1600"/>
                <a:t>ANTERIORES</a:t>
              </a:r>
              <a:r>
                <a:rPr lang="es-ES" sz="1600" baseline="0"/>
                <a:t> A 01/01/15</a:t>
              </a:r>
              <a:endParaRPr lang="es-ES" sz="1600"/>
            </a:p>
          </xdr:txBody>
        </xdr:sp>
        <xdr:sp macro="" textlink="">
          <xdr:nvSpPr>
            <xdr:cNvPr id="80" name="23 CuadroTexto">
              <a:extLst>
                <a:ext uri="{FF2B5EF4-FFF2-40B4-BE49-F238E27FC236}">
                  <a16:creationId xmlns:a16="http://schemas.microsoft.com/office/drawing/2014/main" id="{F8896DB6-F098-4FB9-A01E-3C24BA13D7E2}"/>
                </a:ext>
              </a:extLst>
            </xdr:cNvPr>
            <xdr:cNvSpPr txBox="1"/>
          </xdr:nvSpPr>
          <xdr:spPr>
            <a:xfrm>
              <a:off x="2461474" y="26088849"/>
              <a:ext cx="994677" cy="356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a:t>Realizadas hasta 31/12/2015</a:t>
              </a:r>
            </a:p>
          </xdr:txBody>
        </xdr:sp>
        <xdr:sp macro="" textlink="">
          <xdr:nvSpPr>
            <xdr:cNvPr id="81" name="24 CuadroTexto">
              <a:extLst>
                <a:ext uri="{FF2B5EF4-FFF2-40B4-BE49-F238E27FC236}">
                  <a16:creationId xmlns:a16="http://schemas.microsoft.com/office/drawing/2014/main" id="{63AA663C-76FC-493C-821A-0BDB355DBAD8}"/>
                </a:ext>
              </a:extLst>
            </xdr:cNvPr>
            <xdr:cNvSpPr txBox="1"/>
          </xdr:nvSpPr>
          <xdr:spPr>
            <a:xfrm>
              <a:off x="3818290" y="26137401"/>
              <a:ext cx="593909" cy="335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800"/>
                <a:t>2016</a:t>
              </a:r>
            </a:p>
          </xdr:txBody>
        </xdr:sp>
      </xdr:grpSp>
      <xdr:cxnSp macro="">
        <xdr:nvCxnSpPr>
          <xdr:cNvPr id="66" name="1046 Conector recto">
            <a:extLst>
              <a:ext uri="{FF2B5EF4-FFF2-40B4-BE49-F238E27FC236}">
                <a16:creationId xmlns:a16="http://schemas.microsoft.com/office/drawing/2014/main" id="{5D6CE718-560D-4A56-B8D6-36B280558B33}"/>
              </a:ext>
            </a:extLst>
          </xdr:cNvPr>
          <xdr:cNvCxnSpPr>
            <a:cxnSpLocks noChangeShapeType="1"/>
          </xdr:cNvCxnSpPr>
        </xdr:nvCxnSpPr>
        <xdr:spPr bwMode="auto">
          <a:xfrm>
            <a:off x="689811" y="26693061"/>
            <a:ext cx="0" cy="243639"/>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67" name="71 Conector recto">
            <a:extLst>
              <a:ext uri="{FF2B5EF4-FFF2-40B4-BE49-F238E27FC236}">
                <a16:creationId xmlns:a16="http://schemas.microsoft.com/office/drawing/2014/main" id="{9AC0196F-D741-4338-BBF3-F82A5443727F}"/>
              </a:ext>
            </a:extLst>
          </xdr:cNvPr>
          <xdr:cNvCxnSpPr>
            <a:cxnSpLocks noChangeShapeType="1"/>
          </xdr:cNvCxnSpPr>
        </xdr:nvCxnSpPr>
        <xdr:spPr bwMode="auto">
          <a:xfrm flipH="1">
            <a:off x="1540042" y="26660475"/>
            <a:ext cx="12533" cy="30781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68" name="72 Conector recto">
            <a:extLst>
              <a:ext uri="{FF2B5EF4-FFF2-40B4-BE49-F238E27FC236}">
                <a16:creationId xmlns:a16="http://schemas.microsoft.com/office/drawing/2014/main" id="{170D312D-A571-4154-9202-83A6389B9FDE}"/>
              </a:ext>
            </a:extLst>
          </xdr:cNvPr>
          <xdr:cNvCxnSpPr>
            <a:cxnSpLocks noChangeShapeType="1"/>
          </xdr:cNvCxnSpPr>
        </xdr:nvCxnSpPr>
        <xdr:spPr bwMode="auto">
          <a:xfrm>
            <a:off x="2331118" y="26663984"/>
            <a:ext cx="0" cy="242136"/>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69" name="73 Conector recto">
            <a:extLst>
              <a:ext uri="{FF2B5EF4-FFF2-40B4-BE49-F238E27FC236}">
                <a16:creationId xmlns:a16="http://schemas.microsoft.com/office/drawing/2014/main" id="{F1B434FA-6327-48FB-94B2-03C34550A33D}"/>
              </a:ext>
            </a:extLst>
          </xdr:cNvPr>
          <xdr:cNvCxnSpPr>
            <a:cxnSpLocks noChangeShapeType="1"/>
          </xdr:cNvCxnSpPr>
        </xdr:nvCxnSpPr>
        <xdr:spPr bwMode="auto">
          <a:xfrm>
            <a:off x="2777290" y="26664487"/>
            <a:ext cx="0" cy="243639"/>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70" name="74 Conector recto">
            <a:extLst>
              <a:ext uri="{FF2B5EF4-FFF2-40B4-BE49-F238E27FC236}">
                <a16:creationId xmlns:a16="http://schemas.microsoft.com/office/drawing/2014/main" id="{9E5A2DAE-9252-4314-BA19-C08C60F11F47}"/>
              </a:ext>
            </a:extLst>
          </xdr:cNvPr>
          <xdr:cNvCxnSpPr>
            <a:cxnSpLocks noChangeShapeType="1"/>
          </xdr:cNvCxnSpPr>
        </xdr:nvCxnSpPr>
        <xdr:spPr bwMode="auto">
          <a:xfrm>
            <a:off x="3239577" y="26674011"/>
            <a:ext cx="0" cy="243639"/>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71" name="14 Rectángulo redondeado">
            <a:extLst>
              <a:ext uri="{FF2B5EF4-FFF2-40B4-BE49-F238E27FC236}">
                <a16:creationId xmlns:a16="http://schemas.microsoft.com/office/drawing/2014/main" id="{6B6C6B11-84AF-4F6F-9358-7B94C6E99C65}"/>
              </a:ext>
            </a:extLst>
          </xdr:cNvPr>
          <xdr:cNvSpPr/>
        </xdr:nvSpPr>
        <xdr:spPr bwMode="auto">
          <a:xfrm>
            <a:off x="2099334" y="26930408"/>
            <a:ext cx="449053" cy="420779"/>
          </a:xfrm>
          <a:prstGeom prst="roundRect">
            <a:avLst/>
          </a:prstGeom>
          <a:solidFill>
            <a:srgbClr val="FFFFFF"/>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ctr" anchorCtr="0" upright="1"/>
          <a:lstStyle/>
          <a:p>
            <a:pPr algn="l"/>
            <a:r>
              <a:rPr lang="es-ES" sz="1400">
                <a:solidFill>
                  <a:srgbClr val="FF0000"/>
                </a:solidFill>
              </a:rPr>
              <a:t>1/01/26</a:t>
            </a:r>
          </a:p>
        </xdr:txBody>
      </xdr:sp>
      <xdr:sp macro="" textlink="">
        <xdr:nvSpPr>
          <xdr:cNvPr id="72" name="15 Rectángulo redondeado">
            <a:extLst>
              <a:ext uri="{FF2B5EF4-FFF2-40B4-BE49-F238E27FC236}">
                <a16:creationId xmlns:a16="http://schemas.microsoft.com/office/drawing/2014/main" id="{CEEC88F0-6DEA-4E8D-B53A-A691844101B3}"/>
              </a:ext>
            </a:extLst>
          </xdr:cNvPr>
          <xdr:cNvSpPr/>
        </xdr:nvSpPr>
        <xdr:spPr bwMode="auto">
          <a:xfrm>
            <a:off x="2572530" y="26918270"/>
            <a:ext cx="424910" cy="432917"/>
          </a:xfrm>
          <a:prstGeom prst="roundRect">
            <a:avLst/>
          </a:prstGeom>
          <a:solidFill>
            <a:srgbClr val="FFFFFF"/>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ctr" anchorCtr="0" upright="1"/>
          <a:lstStyle/>
          <a:p>
            <a:pPr algn="l"/>
            <a:r>
              <a:rPr lang="es-ES" sz="1200">
                <a:solidFill>
                  <a:srgbClr val="FF0000"/>
                </a:solidFill>
              </a:rPr>
              <a:t>1/02/26</a:t>
            </a:r>
          </a:p>
        </xdr:txBody>
      </xdr:sp>
      <xdr:sp macro="" textlink="">
        <xdr:nvSpPr>
          <xdr:cNvPr id="73" name="16 Rectángulo redondeado">
            <a:extLst>
              <a:ext uri="{FF2B5EF4-FFF2-40B4-BE49-F238E27FC236}">
                <a16:creationId xmlns:a16="http://schemas.microsoft.com/office/drawing/2014/main" id="{CA7887B9-7493-4EFF-B527-1A589E33EA78}"/>
              </a:ext>
            </a:extLst>
          </xdr:cNvPr>
          <xdr:cNvSpPr/>
        </xdr:nvSpPr>
        <xdr:spPr bwMode="auto">
          <a:xfrm>
            <a:off x="3021583" y="26930408"/>
            <a:ext cx="502167" cy="432917"/>
          </a:xfrm>
          <a:prstGeom prst="roundRect">
            <a:avLst/>
          </a:prstGeom>
          <a:solidFill>
            <a:srgbClr val="FFFFFF"/>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ctr" anchorCtr="0" upright="1"/>
          <a:lstStyle/>
          <a:p>
            <a:pPr algn="l"/>
            <a:r>
              <a:rPr lang="es-ES" sz="1400">
                <a:solidFill>
                  <a:srgbClr val="FF0000"/>
                </a:solidFill>
              </a:rPr>
              <a:t>1/01/26</a:t>
            </a:r>
          </a:p>
        </xdr:txBody>
      </xdr:sp>
      <xdr:sp macro="" textlink="">
        <xdr:nvSpPr>
          <xdr:cNvPr id="74" name="17 CuadroTexto">
            <a:extLst>
              <a:ext uri="{FF2B5EF4-FFF2-40B4-BE49-F238E27FC236}">
                <a16:creationId xmlns:a16="http://schemas.microsoft.com/office/drawing/2014/main" id="{305C4878-5CBC-4492-B002-15819E1A633D}"/>
              </a:ext>
            </a:extLst>
          </xdr:cNvPr>
          <xdr:cNvSpPr txBox="1"/>
        </xdr:nvSpPr>
        <xdr:spPr>
          <a:xfrm>
            <a:off x="322436" y="26938500"/>
            <a:ext cx="1723784" cy="40055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400">
                <a:solidFill>
                  <a:schemeClr val="bg1"/>
                </a:solidFill>
              </a:rPr>
              <a:t>A</a:t>
            </a:r>
            <a:r>
              <a:rPr lang="es-ES" sz="1400" baseline="0">
                <a:solidFill>
                  <a:schemeClr val="bg1"/>
                </a:solidFill>
              </a:rPr>
              <a:t> partir de 01/01/2025</a:t>
            </a:r>
            <a:endParaRPr lang="es-ES" sz="1400">
              <a:solidFill>
                <a:schemeClr val="bg1"/>
              </a:solidFill>
            </a:endParaRPr>
          </a:p>
        </xdr:txBody>
      </xdr:sp>
    </xdr:grpSp>
    <xdr:clientData/>
  </xdr:twoCellAnchor>
  <xdr:twoCellAnchor>
    <xdr:from>
      <xdr:col>6</xdr:col>
      <xdr:colOff>145141</xdr:colOff>
      <xdr:row>136</xdr:row>
      <xdr:rowOff>36172</xdr:rowOff>
    </xdr:from>
    <xdr:to>
      <xdr:col>6</xdr:col>
      <xdr:colOff>831735</xdr:colOff>
      <xdr:row>138</xdr:row>
      <xdr:rowOff>148186</xdr:rowOff>
    </xdr:to>
    <xdr:sp macro="" textlink="">
      <xdr:nvSpPr>
        <xdr:cNvPr id="82" name="25 Rectángulo redondeado">
          <a:extLst>
            <a:ext uri="{FF2B5EF4-FFF2-40B4-BE49-F238E27FC236}">
              <a16:creationId xmlns:a16="http://schemas.microsoft.com/office/drawing/2014/main" id="{61D0FB09-156D-4BF8-AF11-0B28573F5019}"/>
            </a:ext>
          </a:extLst>
        </xdr:cNvPr>
        <xdr:cNvSpPr/>
      </xdr:nvSpPr>
      <xdr:spPr bwMode="auto">
        <a:xfrm>
          <a:off x="7898491" y="33011722"/>
          <a:ext cx="686594" cy="493014"/>
        </a:xfrm>
        <a:prstGeom prst="roundRect">
          <a:avLst/>
        </a:prstGeom>
        <a:solidFill>
          <a:srgbClr val="FFFFFF"/>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ctr" anchorCtr="0" upright="1"/>
        <a:lstStyle/>
        <a:p>
          <a:pPr algn="l"/>
          <a:r>
            <a:rPr lang="es-ES" sz="1400">
              <a:solidFill>
                <a:srgbClr val="FF0000"/>
              </a:solidFill>
            </a:rPr>
            <a:t>1/03/16</a:t>
          </a:r>
        </a:p>
      </xdr:txBody>
    </xdr:sp>
    <xdr:clientData/>
  </xdr:twoCellAnchor>
  <xdr:twoCellAnchor>
    <xdr:from>
      <xdr:col>5</xdr:col>
      <xdr:colOff>523873</xdr:colOff>
      <xdr:row>136</xdr:row>
      <xdr:rowOff>34470</xdr:rowOff>
    </xdr:from>
    <xdr:to>
      <xdr:col>6</xdr:col>
      <xdr:colOff>32445</xdr:colOff>
      <xdr:row>138</xdr:row>
      <xdr:rowOff>146674</xdr:rowOff>
    </xdr:to>
    <xdr:sp macro="" textlink="">
      <xdr:nvSpPr>
        <xdr:cNvPr id="83" name="26 Rectángulo redondeado">
          <a:extLst>
            <a:ext uri="{FF2B5EF4-FFF2-40B4-BE49-F238E27FC236}">
              <a16:creationId xmlns:a16="http://schemas.microsoft.com/office/drawing/2014/main" id="{0B7A6853-B176-4030-8BEF-74AD94C9747F}"/>
            </a:ext>
          </a:extLst>
        </xdr:cNvPr>
        <xdr:cNvSpPr/>
      </xdr:nvSpPr>
      <xdr:spPr bwMode="auto">
        <a:xfrm>
          <a:off x="7105648" y="33010020"/>
          <a:ext cx="680147" cy="493204"/>
        </a:xfrm>
        <a:prstGeom prst="roundRect">
          <a:avLst/>
        </a:prstGeom>
        <a:solidFill>
          <a:srgbClr val="FFFFFF"/>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ctr" anchorCtr="0" upright="1"/>
        <a:lstStyle/>
        <a:p>
          <a:pPr algn="l"/>
          <a:r>
            <a:rPr lang="es-ES" sz="1400">
              <a:solidFill>
                <a:srgbClr val="FF0000"/>
              </a:solidFill>
            </a:rPr>
            <a:t>1/02/16</a:t>
          </a:r>
        </a:p>
      </xdr:txBody>
    </xdr:sp>
    <xdr:clientData/>
  </xdr:twoCellAnchor>
  <xdr:twoCellAnchor>
    <xdr:from>
      <xdr:col>4</xdr:col>
      <xdr:colOff>748393</xdr:colOff>
      <xdr:row>136</xdr:row>
      <xdr:rowOff>36739</xdr:rowOff>
    </xdr:from>
    <xdr:to>
      <xdr:col>5</xdr:col>
      <xdr:colOff>449035</xdr:colOff>
      <xdr:row>138</xdr:row>
      <xdr:rowOff>148753</xdr:rowOff>
    </xdr:to>
    <xdr:sp macro="" textlink="">
      <xdr:nvSpPr>
        <xdr:cNvPr id="84" name="27 Rectángulo redondeado">
          <a:extLst>
            <a:ext uri="{FF2B5EF4-FFF2-40B4-BE49-F238E27FC236}">
              <a16:creationId xmlns:a16="http://schemas.microsoft.com/office/drawing/2014/main" id="{616080DA-4762-49C3-980F-79749DF4950C}"/>
            </a:ext>
          </a:extLst>
        </xdr:cNvPr>
        <xdr:cNvSpPr/>
      </xdr:nvSpPr>
      <xdr:spPr bwMode="auto">
        <a:xfrm>
          <a:off x="6158593" y="33012289"/>
          <a:ext cx="872217" cy="493014"/>
        </a:xfrm>
        <a:prstGeom prst="roundRect">
          <a:avLst/>
        </a:prstGeom>
        <a:solidFill>
          <a:srgbClr val="FFFFFF"/>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ctr" anchorCtr="0" upright="1"/>
        <a:lstStyle/>
        <a:p>
          <a:pPr algn="l"/>
          <a:r>
            <a:rPr lang="es-ES" sz="1400">
              <a:solidFill>
                <a:srgbClr val="FF0000"/>
              </a:solidFill>
            </a:rPr>
            <a:t>1/01/16</a:t>
          </a:r>
        </a:p>
      </xdr:txBody>
    </xdr:sp>
    <xdr:clientData/>
  </xdr:twoCellAnchor>
  <xdr:twoCellAnchor>
    <xdr:from>
      <xdr:col>0</xdr:col>
      <xdr:colOff>381000</xdr:colOff>
      <xdr:row>166</xdr:row>
      <xdr:rowOff>180972</xdr:rowOff>
    </xdr:from>
    <xdr:to>
      <xdr:col>10</xdr:col>
      <xdr:colOff>655524</xdr:colOff>
      <xdr:row>200</xdr:row>
      <xdr:rowOff>0</xdr:rowOff>
    </xdr:to>
    <xdr:sp macro="" textlink="">
      <xdr:nvSpPr>
        <xdr:cNvPr id="85" name="28 CuadroTexto">
          <a:extLst>
            <a:ext uri="{FF2B5EF4-FFF2-40B4-BE49-F238E27FC236}">
              <a16:creationId xmlns:a16="http://schemas.microsoft.com/office/drawing/2014/main" id="{4F309BED-D0D8-4D4E-98CC-62BB0F1A8997}"/>
            </a:ext>
          </a:extLst>
        </xdr:cNvPr>
        <xdr:cNvSpPr txBox="1"/>
      </xdr:nvSpPr>
      <xdr:spPr>
        <a:xfrm>
          <a:off x="381000" y="38871522"/>
          <a:ext cx="14676324" cy="6296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2000" b="1" baseline="0">
              <a:solidFill>
                <a:sysClr val="windowText" lastClr="000000"/>
              </a:solidFill>
              <a:latin typeface="+mn-lt"/>
              <a:ea typeface="+mn-ea"/>
              <a:cs typeface="+mn-cs"/>
            </a:rPr>
            <a:t>La normativa de planes y fondos de pensiones no impide que una persona que no trabaje pueda ser participe de un plan de pensiones, permitiendole la Ley del IRPF en estos supuestos que si el participe no obtiene rendimientos superiores a 8,000 euros anuales, sean en este caso su cónyugue el que disfrute de la reducción en la base imponible del impuesto, con independencia de la reducción que podrá aplicar para sus propias aportaciones. El límite establecido para esta reducción es de 2,500 euros.</a:t>
          </a:r>
        </a:p>
      </xdr:txBody>
    </xdr:sp>
    <xdr:clientData/>
  </xdr:twoCellAnchor>
  <xdr:twoCellAnchor>
    <xdr:from>
      <xdr:col>0</xdr:col>
      <xdr:colOff>462643</xdr:colOff>
      <xdr:row>177</xdr:row>
      <xdr:rowOff>106133</xdr:rowOff>
    </xdr:from>
    <xdr:to>
      <xdr:col>9</xdr:col>
      <xdr:colOff>1675038</xdr:colOff>
      <xdr:row>185</xdr:row>
      <xdr:rowOff>63977</xdr:rowOff>
    </xdr:to>
    <xdr:sp macro="" textlink="">
      <xdr:nvSpPr>
        <xdr:cNvPr id="86" name="29 CuadroTexto">
          <a:extLst>
            <a:ext uri="{FF2B5EF4-FFF2-40B4-BE49-F238E27FC236}">
              <a16:creationId xmlns:a16="http://schemas.microsoft.com/office/drawing/2014/main" id="{54CBE7D7-EC5E-48D3-83E2-BE449A584FE5}"/>
            </a:ext>
          </a:extLst>
        </xdr:cNvPr>
        <xdr:cNvSpPr txBox="1"/>
      </xdr:nvSpPr>
      <xdr:spPr>
        <a:xfrm>
          <a:off x="462643" y="40892183"/>
          <a:ext cx="13918745" cy="1481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baseline="0"/>
        </a:p>
        <a:p>
          <a:r>
            <a:rPr lang="es-ES" sz="2000" b="1" baseline="0">
              <a:solidFill>
                <a:sysClr val="windowText" lastClr="000000"/>
              </a:solidFill>
              <a:latin typeface="+mn-lt"/>
              <a:ea typeface="+mn-ea"/>
              <a:cs typeface="+mn-cs"/>
            </a:rPr>
            <a:t>Limite Absoluto:  8,000 Euros</a:t>
          </a:r>
        </a:p>
        <a:p>
          <a:endParaRPr lang="es-ES" sz="2000" b="1" baseline="0">
            <a:solidFill>
              <a:sysClr val="windowText" lastClr="000000"/>
            </a:solidFill>
            <a:latin typeface="+mn-lt"/>
            <a:ea typeface="+mn-ea"/>
            <a:cs typeface="+mn-cs"/>
          </a:endParaRPr>
        </a:p>
        <a:p>
          <a:r>
            <a:rPr lang="es-ES" sz="2000" b="1" baseline="0">
              <a:solidFill>
                <a:sysClr val="windowText" lastClr="000000"/>
              </a:solidFill>
              <a:latin typeface="+mn-lt"/>
              <a:ea typeface="+mn-ea"/>
              <a:cs typeface="+mn-cs"/>
            </a:rPr>
            <a:t>Limite Porcentual: 30% de los rendimientos netos del trabajo y actividades económicas</a:t>
          </a:r>
        </a:p>
      </xdr:txBody>
    </xdr:sp>
    <xdr:clientData/>
  </xdr:twoCellAnchor>
  <xdr:twoCellAnchor editAs="oneCell">
    <xdr:from>
      <xdr:col>9</xdr:col>
      <xdr:colOff>1247775</xdr:colOff>
      <xdr:row>11</xdr:row>
      <xdr:rowOff>76200</xdr:rowOff>
    </xdr:from>
    <xdr:to>
      <xdr:col>10</xdr:col>
      <xdr:colOff>85725</xdr:colOff>
      <xdr:row>13</xdr:row>
      <xdr:rowOff>104775</xdr:rowOff>
    </xdr:to>
    <xdr:pic>
      <xdr:nvPicPr>
        <xdr:cNvPr id="87" name="44 Imagen">
          <a:extLst>
            <a:ext uri="{FF2B5EF4-FFF2-40B4-BE49-F238E27FC236}">
              <a16:creationId xmlns:a16="http://schemas.microsoft.com/office/drawing/2014/main" id="{7C0F33C9-852D-4856-B87D-E53E097781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54125" y="2590800"/>
          <a:ext cx="5334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345282</xdr:colOff>
      <xdr:row>85</xdr:row>
      <xdr:rowOff>11905</xdr:rowOff>
    </xdr:from>
    <xdr:to>
      <xdr:col>6</xdr:col>
      <xdr:colOff>107156</xdr:colOff>
      <xdr:row>93</xdr:row>
      <xdr:rowOff>57134</xdr:rowOff>
    </xdr:to>
    <xdr:sp macro="" textlink="">
      <xdr:nvSpPr>
        <xdr:cNvPr id="88" name="31 Decisión">
          <a:extLst>
            <a:ext uri="{FF2B5EF4-FFF2-40B4-BE49-F238E27FC236}">
              <a16:creationId xmlns:a16="http://schemas.microsoft.com/office/drawing/2014/main" id="{8355F864-DB5A-46A9-88B9-81639BD848C9}"/>
            </a:ext>
          </a:extLst>
        </xdr:cNvPr>
        <xdr:cNvSpPr/>
      </xdr:nvSpPr>
      <xdr:spPr bwMode="auto">
        <a:xfrm>
          <a:off x="5755482" y="23271955"/>
          <a:ext cx="2105024" cy="1569229"/>
        </a:xfrm>
        <a:prstGeom prst="flowChartDecision">
          <a:avLst/>
        </a:prstGeom>
        <a:solidFill>
          <a:schemeClr val="accent1"/>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lang="es-ES" sz="1200">
              <a:solidFill>
                <a:schemeClr val="bg1"/>
              </a:solidFill>
            </a:rPr>
            <a:t>¿Jubilado</a:t>
          </a:r>
          <a:r>
            <a:rPr lang="es-ES" sz="1200" baseline="0">
              <a:solidFill>
                <a:schemeClr val="bg1"/>
              </a:solidFill>
            </a:rPr>
            <a:t> en 01/01/2015?</a:t>
          </a:r>
          <a:endParaRPr lang="es-ES" sz="1200">
            <a:solidFill>
              <a:schemeClr val="bg1"/>
            </a:solidFill>
          </a:endParaRPr>
        </a:p>
      </xdr:txBody>
    </xdr:sp>
    <xdr:clientData/>
  </xdr:twoCellAnchor>
  <xdr:twoCellAnchor>
    <xdr:from>
      <xdr:col>6</xdr:col>
      <xdr:colOff>95250</xdr:colOff>
      <xdr:row>89</xdr:row>
      <xdr:rowOff>47625</xdr:rowOff>
    </xdr:from>
    <xdr:to>
      <xdr:col>7</xdr:col>
      <xdr:colOff>542925</xdr:colOff>
      <xdr:row>89</xdr:row>
      <xdr:rowOff>47625</xdr:rowOff>
    </xdr:to>
    <xdr:cxnSp macro="">
      <xdr:nvCxnSpPr>
        <xdr:cNvPr id="89" name="1816 Conector recto">
          <a:extLst>
            <a:ext uri="{FF2B5EF4-FFF2-40B4-BE49-F238E27FC236}">
              <a16:creationId xmlns:a16="http://schemas.microsoft.com/office/drawing/2014/main" id="{1094FE8E-E7D9-4D4B-A1B9-8EAC7D039BF7}"/>
            </a:ext>
          </a:extLst>
        </xdr:cNvPr>
        <xdr:cNvCxnSpPr>
          <a:cxnSpLocks noChangeShapeType="1"/>
        </xdr:cNvCxnSpPr>
      </xdr:nvCxnSpPr>
      <xdr:spPr bwMode="auto">
        <a:xfrm flipV="1">
          <a:off x="7848600" y="24069675"/>
          <a:ext cx="2133600" cy="0"/>
        </a:xfrm>
        <a:prstGeom prst="line">
          <a:avLst/>
        </a:prstGeom>
        <a:noFill/>
        <a:ln w="9525" algn="ctr">
          <a:solidFill>
            <a:srgbClr val="4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542925</xdr:colOff>
      <xdr:row>89</xdr:row>
      <xdr:rowOff>38100</xdr:rowOff>
    </xdr:from>
    <xdr:to>
      <xdr:col>7</xdr:col>
      <xdr:colOff>542925</xdr:colOff>
      <xdr:row>92</xdr:row>
      <xdr:rowOff>0</xdr:rowOff>
    </xdr:to>
    <xdr:cxnSp macro="">
      <xdr:nvCxnSpPr>
        <xdr:cNvPr id="90" name="1818 Conector recto">
          <a:extLst>
            <a:ext uri="{FF2B5EF4-FFF2-40B4-BE49-F238E27FC236}">
              <a16:creationId xmlns:a16="http://schemas.microsoft.com/office/drawing/2014/main" id="{3AA69B99-F4FE-4B8B-80A3-99F93536EAB8}"/>
            </a:ext>
          </a:extLst>
        </xdr:cNvPr>
        <xdr:cNvCxnSpPr>
          <a:cxnSpLocks noChangeShapeType="1"/>
        </xdr:cNvCxnSpPr>
      </xdr:nvCxnSpPr>
      <xdr:spPr bwMode="auto">
        <a:xfrm>
          <a:off x="9982200" y="24060150"/>
          <a:ext cx="0" cy="533400"/>
        </a:xfrm>
        <a:prstGeom prst="line">
          <a:avLst/>
        </a:prstGeom>
        <a:noFill/>
        <a:ln w="9525" algn="ctr">
          <a:solidFill>
            <a:srgbClr val="4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1285875</xdr:colOff>
      <xdr:row>91</xdr:row>
      <xdr:rowOff>181655</xdr:rowOff>
    </xdr:from>
    <xdr:to>
      <xdr:col>7</xdr:col>
      <xdr:colOff>1512094</xdr:colOff>
      <xdr:row>100</xdr:row>
      <xdr:rowOff>22069</xdr:rowOff>
    </xdr:to>
    <xdr:sp macro="" textlink="">
      <xdr:nvSpPr>
        <xdr:cNvPr id="91" name="34 Decisión">
          <a:extLst>
            <a:ext uri="{FF2B5EF4-FFF2-40B4-BE49-F238E27FC236}">
              <a16:creationId xmlns:a16="http://schemas.microsoft.com/office/drawing/2014/main" id="{F6088926-9573-4B77-B30D-BCDB38C8F224}"/>
            </a:ext>
          </a:extLst>
        </xdr:cNvPr>
        <xdr:cNvSpPr/>
      </xdr:nvSpPr>
      <xdr:spPr bwMode="auto">
        <a:xfrm>
          <a:off x="9039225" y="24584705"/>
          <a:ext cx="1912144" cy="1554914"/>
        </a:xfrm>
        <a:prstGeom prst="flowChartDecision">
          <a:avLst/>
        </a:prstGeom>
        <a:solidFill>
          <a:schemeClr val="accent1"/>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lang="es-ES" sz="1200">
              <a:solidFill>
                <a:schemeClr val="bg1"/>
              </a:solidFill>
            </a:rPr>
            <a:t>Jubilado antes</a:t>
          </a:r>
          <a:r>
            <a:rPr lang="es-ES" sz="1200" baseline="0">
              <a:solidFill>
                <a:schemeClr val="bg1"/>
              </a:solidFill>
            </a:rPr>
            <a:t> 01/01/2011</a:t>
          </a:r>
          <a:endParaRPr lang="es-ES" sz="1200">
            <a:solidFill>
              <a:schemeClr val="bg1"/>
            </a:solidFill>
          </a:endParaRPr>
        </a:p>
      </xdr:txBody>
    </xdr:sp>
    <xdr:clientData/>
  </xdr:twoCellAnchor>
  <xdr:twoCellAnchor>
    <xdr:from>
      <xdr:col>7</xdr:col>
      <xdr:colOff>1514475</xdr:colOff>
      <xdr:row>96</xdr:row>
      <xdr:rowOff>0</xdr:rowOff>
    </xdr:from>
    <xdr:to>
      <xdr:col>8</xdr:col>
      <xdr:colOff>390525</xdr:colOff>
      <xdr:row>96</xdr:row>
      <xdr:rowOff>9525</xdr:rowOff>
    </xdr:to>
    <xdr:cxnSp macro="">
      <xdr:nvCxnSpPr>
        <xdr:cNvPr id="92" name="31 Conector recto">
          <a:extLst>
            <a:ext uri="{FF2B5EF4-FFF2-40B4-BE49-F238E27FC236}">
              <a16:creationId xmlns:a16="http://schemas.microsoft.com/office/drawing/2014/main" id="{06C1896F-A089-479C-B58A-28F9AA5FDDA1}"/>
            </a:ext>
          </a:extLst>
        </xdr:cNvPr>
        <xdr:cNvCxnSpPr>
          <a:cxnSpLocks noChangeShapeType="1"/>
          <a:stCxn id="91" idx="3"/>
        </xdr:cNvCxnSpPr>
      </xdr:nvCxnSpPr>
      <xdr:spPr bwMode="auto">
        <a:xfrm>
          <a:off x="10953750" y="25355550"/>
          <a:ext cx="571500" cy="9525"/>
        </a:xfrm>
        <a:prstGeom prst="line">
          <a:avLst/>
        </a:prstGeom>
        <a:noFill/>
        <a:ln w="9525" algn="ctr">
          <a:solidFill>
            <a:srgbClr val="4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390525</xdr:colOff>
      <xdr:row>94</xdr:row>
      <xdr:rowOff>38100</xdr:rowOff>
    </xdr:from>
    <xdr:to>
      <xdr:col>8</xdr:col>
      <xdr:colOff>390525</xdr:colOff>
      <xdr:row>96</xdr:row>
      <xdr:rowOff>104775</xdr:rowOff>
    </xdr:to>
    <xdr:cxnSp macro="">
      <xdr:nvCxnSpPr>
        <xdr:cNvPr id="93" name="35 Conector recto">
          <a:extLst>
            <a:ext uri="{FF2B5EF4-FFF2-40B4-BE49-F238E27FC236}">
              <a16:creationId xmlns:a16="http://schemas.microsoft.com/office/drawing/2014/main" id="{586715F1-F6FA-45F9-95BC-C85E0C356A7E}"/>
            </a:ext>
          </a:extLst>
        </xdr:cNvPr>
        <xdr:cNvCxnSpPr>
          <a:cxnSpLocks noChangeShapeType="1"/>
        </xdr:cNvCxnSpPr>
      </xdr:nvCxnSpPr>
      <xdr:spPr bwMode="auto">
        <a:xfrm>
          <a:off x="11525250" y="25012650"/>
          <a:ext cx="0" cy="447675"/>
        </a:xfrm>
        <a:prstGeom prst="line">
          <a:avLst/>
        </a:prstGeom>
        <a:noFill/>
        <a:ln w="9525" algn="ctr">
          <a:solidFill>
            <a:srgbClr val="4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226219</xdr:colOff>
      <xdr:row>96</xdr:row>
      <xdr:rowOff>80963</xdr:rowOff>
    </xdr:from>
    <xdr:to>
      <xdr:col>9</xdr:col>
      <xdr:colOff>1143000</xdr:colOff>
      <xdr:row>101</xdr:row>
      <xdr:rowOff>138204</xdr:rowOff>
    </xdr:to>
    <xdr:sp macro="" textlink="">
      <xdr:nvSpPr>
        <xdr:cNvPr id="94" name="37 Rectángulo redondeado">
          <a:extLst>
            <a:ext uri="{FF2B5EF4-FFF2-40B4-BE49-F238E27FC236}">
              <a16:creationId xmlns:a16="http://schemas.microsoft.com/office/drawing/2014/main" id="{2B1F8902-79D1-4E9D-9923-0EAF048A731D}"/>
            </a:ext>
          </a:extLst>
        </xdr:cNvPr>
        <xdr:cNvSpPr/>
      </xdr:nvSpPr>
      <xdr:spPr bwMode="auto">
        <a:xfrm>
          <a:off x="11360944" y="25436513"/>
          <a:ext cx="2488406" cy="1009741"/>
        </a:xfrm>
        <a:prstGeom prst="roundRect">
          <a:avLst/>
        </a:prstGeom>
        <a:solidFill>
          <a:schemeClr val="accent1"/>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lang="es-ES" sz="1600">
              <a:solidFill>
                <a:schemeClr val="bg1"/>
              </a:solidFill>
            </a:rPr>
            <a:t>8 años desde contingenicia.</a:t>
          </a:r>
        </a:p>
        <a:p>
          <a:pPr algn="l"/>
          <a:r>
            <a:rPr lang="es-ES" sz="1600">
              <a:solidFill>
                <a:schemeClr val="bg1"/>
              </a:solidFill>
            </a:rPr>
            <a:t>Limite</a:t>
          </a:r>
          <a:r>
            <a:rPr lang="es-ES" sz="1600" baseline="0">
              <a:solidFill>
                <a:schemeClr val="bg1"/>
              </a:solidFill>
            </a:rPr>
            <a:t> 31/12/2018</a:t>
          </a:r>
          <a:endParaRPr lang="es-ES" sz="1600">
            <a:solidFill>
              <a:schemeClr val="bg1"/>
            </a:solidFill>
          </a:endParaRPr>
        </a:p>
      </xdr:txBody>
    </xdr:sp>
    <xdr:clientData/>
  </xdr:twoCellAnchor>
  <xdr:twoCellAnchor>
    <xdr:from>
      <xdr:col>3</xdr:col>
      <xdr:colOff>152400</xdr:colOff>
      <xdr:row>89</xdr:row>
      <xdr:rowOff>19050</xdr:rowOff>
    </xdr:from>
    <xdr:to>
      <xdr:col>4</xdr:col>
      <xdr:colOff>342900</xdr:colOff>
      <xdr:row>89</xdr:row>
      <xdr:rowOff>38100</xdr:rowOff>
    </xdr:to>
    <xdr:cxnSp macro="">
      <xdr:nvCxnSpPr>
        <xdr:cNvPr id="95" name="38 Conector recto">
          <a:extLst>
            <a:ext uri="{FF2B5EF4-FFF2-40B4-BE49-F238E27FC236}">
              <a16:creationId xmlns:a16="http://schemas.microsoft.com/office/drawing/2014/main" id="{CA0D3531-828E-4171-91C7-BA9F53CD53B6}"/>
            </a:ext>
          </a:extLst>
        </xdr:cNvPr>
        <xdr:cNvCxnSpPr>
          <a:cxnSpLocks noChangeShapeType="1"/>
          <a:stCxn id="88" idx="1"/>
        </xdr:cNvCxnSpPr>
      </xdr:nvCxnSpPr>
      <xdr:spPr bwMode="auto">
        <a:xfrm flipH="1" flipV="1">
          <a:off x="4429125" y="24041100"/>
          <a:ext cx="1323975" cy="19050"/>
        </a:xfrm>
        <a:prstGeom prst="line">
          <a:avLst/>
        </a:prstGeom>
        <a:noFill/>
        <a:ln w="9525" algn="ctr">
          <a:solidFill>
            <a:srgbClr val="4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161925</xdr:colOff>
      <xdr:row>89</xdr:row>
      <xdr:rowOff>38100</xdr:rowOff>
    </xdr:from>
    <xdr:to>
      <xdr:col>3</xdr:col>
      <xdr:colOff>161925</xdr:colOff>
      <xdr:row>95</xdr:row>
      <xdr:rowOff>38100</xdr:rowOff>
    </xdr:to>
    <xdr:cxnSp macro="">
      <xdr:nvCxnSpPr>
        <xdr:cNvPr id="96" name="40 Conector recto">
          <a:extLst>
            <a:ext uri="{FF2B5EF4-FFF2-40B4-BE49-F238E27FC236}">
              <a16:creationId xmlns:a16="http://schemas.microsoft.com/office/drawing/2014/main" id="{C7ED14D9-7739-43D0-ADDA-44BC82F647D4}"/>
            </a:ext>
          </a:extLst>
        </xdr:cNvPr>
        <xdr:cNvCxnSpPr>
          <a:cxnSpLocks noChangeShapeType="1"/>
        </xdr:cNvCxnSpPr>
      </xdr:nvCxnSpPr>
      <xdr:spPr bwMode="auto">
        <a:xfrm>
          <a:off x="4438650" y="24060150"/>
          <a:ext cx="0" cy="1143000"/>
        </a:xfrm>
        <a:prstGeom prst="line">
          <a:avLst/>
        </a:prstGeom>
        <a:noFill/>
        <a:ln w="9525" algn="ctr">
          <a:solidFill>
            <a:srgbClr val="4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190500</xdr:colOff>
      <xdr:row>95</xdr:row>
      <xdr:rowOff>9525</xdr:rowOff>
    </xdr:from>
    <xdr:to>
      <xdr:col>3</xdr:col>
      <xdr:colOff>390525</xdr:colOff>
      <xdr:row>95</xdr:row>
      <xdr:rowOff>9525</xdr:rowOff>
    </xdr:to>
    <xdr:cxnSp macro="">
      <xdr:nvCxnSpPr>
        <xdr:cNvPr id="97" name="42 Conector recto">
          <a:extLst>
            <a:ext uri="{FF2B5EF4-FFF2-40B4-BE49-F238E27FC236}">
              <a16:creationId xmlns:a16="http://schemas.microsoft.com/office/drawing/2014/main" id="{3E353A8C-4937-4BD5-A708-165F39C5B393}"/>
            </a:ext>
          </a:extLst>
        </xdr:cNvPr>
        <xdr:cNvCxnSpPr>
          <a:cxnSpLocks noChangeShapeType="1"/>
        </xdr:cNvCxnSpPr>
      </xdr:nvCxnSpPr>
      <xdr:spPr bwMode="auto">
        <a:xfrm>
          <a:off x="4467225" y="25174575"/>
          <a:ext cx="200025" cy="0"/>
        </a:xfrm>
        <a:prstGeom prst="line">
          <a:avLst/>
        </a:prstGeom>
        <a:noFill/>
        <a:ln w="9525" algn="ctr">
          <a:solidFill>
            <a:srgbClr val="4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114300</xdr:colOff>
      <xdr:row>96</xdr:row>
      <xdr:rowOff>0</xdr:rowOff>
    </xdr:from>
    <xdr:to>
      <xdr:col>6</xdr:col>
      <xdr:colOff>1285875</xdr:colOff>
      <xdr:row>96</xdr:row>
      <xdr:rowOff>9525</xdr:rowOff>
    </xdr:to>
    <xdr:cxnSp macro="">
      <xdr:nvCxnSpPr>
        <xdr:cNvPr id="98" name="44 Conector recto">
          <a:extLst>
            <a:ext uri="{FF2B5EF4-FFF2-40B4-BE49-F238E27FC236}">
              <a16:creationId xmlns:a16="http://schemas.microsoft.com/office/drawing/2014/main" id="{A23696D0-517D-4CE2-912B-EE54C8B77438}"/>
            </a:ext>
          </a:extLst>
        </xdr:cNvPr>
        <xdr:cNvCxnSpPr>
          <a:cxnSpLocks noChangeShapeType="1"/>
          <a:stCxn id="91" idx="1"/>
        </xdr:cNvCxnSpPr>
      </xdr:nvCxnSpPr>
      <xdr:spPr bwMode="auto">
        <a:xfrm flipH="1">
          <a:off x="7867650" y="25355550"/>
          <a:ext cx="1171575" cy="9525"/>
        </a:xfrm>
        <a:prstGeom prst="line">
          <a:avLst/>
        </a:prstGeom>
        <a:noFill/>
        <a:ln w="9525" algn="ctr">
          <a:solidFill>
            <a:srgbClr val="4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95250</xdr:colOff>
      <xdr:row>96</xdr:row>
      <xdr:rowOff>0</xdr:rowOff>
    </xdr:from>
    <xdr:to>
      <xdr:col>6</xdr:col>
      <xdr:colOff>95250</xdr:colOff>
      <xdr:row>99</xdr:row>
      <xdr:rowOff>76200</xdr:rowOff>
    </xdr:to>
    <xdr:cxnSp macro="">
      <xdr:nvCxnSpPr>
        <xdr:cNvPr id="99" name="48 Conector recto">
          <a:extLst>
            <a:ext uri="{FF2B5EF4-FFF2-40B4-BE49-F238E27FC236}">
              <a16:creationId xmlns:a16="http://schemas.microsoft.com/office/drawing/2014/main" id="{3FC57F25-E4FE-40C5-9BE0-4C27F5A39CCD}"/>
            </a:ext>
          </a:extLst>
        </xdr:cNvPr>
        <xdr:cNvCxnSpPr>
          <a:cxnSpLocks noChangeShapeType="1"/>
        </xdr:cNvCxnSpPr>
      </xdr:nvCxnSpPr>
      <xdr:spPr bwMode="auto">
        <a:xfrm>
          <a:off x="7848600" y="25355550"/>
          <a:ext cx="0" cy="647700"/>
        </a:xfrm>
        <a:prstGeom prst="line">
          <a:avLst/>
        </a:prstGeom>
        <a:noFill/>
        <a:ln w="9525" algn="ctr">
          <a:solidFill>
            <a:srgbClr val="4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154781</xdr:colOff>
      <xdr:row>99</xdr:row>
      <xdr:rowOff>112599</xdr:rowOff>
    </xdr:from>
    <xdr:to>
      <xdr:col>6</xdr:col>
      <xdr:colOff>1393031</xdr:colOff>
      <xdr:row>104</xdr:row>
      <xdr:rowOff>169749</xdr:rowOff>
    </xdr:to>
    <xdr:sp macro="" textlink="">
      <xdr:nvSpPr>
        <xdr:cNvPr id="100" name="43 Rectángulo redondeado">
          <a:extLst>
            <a:ext uri="{FF2B5EF4-FFF2-40B4-BE49-F238E27FC236}">
              <a16:creationId xmlns:a16="http://schemas.microsoft.com/office/drawing/2014/main" id="{3CA1B868-96A0-433C-BCF5-87A37E020B7F}"/>
            </a:ext>
          </a:extLst>
        </xdr:cNvPr>
        <xdr:cNvSpPr/>
      </xdr:nvSpPr>
      <xdr:spPr bwMode="auto">
        <a:xfrm>
          <a:off x="6736556" y="26039649"/>
          <a:ext cx="2409825" cy="1009650"/>
        </a:xfrm>
        <a:prstGeom prst="roundRect">
          <a:avLst/>
        </a:prstGeom>
        <a:solidFill>
          <a:schemeClr val="accent1"/>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lang="es-ES" sz="1400">
              <a:solidFill>
                <a:schemeClr val="bg1"/>
              </a:solidFill>
            </a:rPr>
            <a:t>8 años desde</a:t>
          </a:r>
          <a:r>
            <a:rPr lang="es-ES" sz="1400" baseline="0">
              <a:solidFill>
                <a:schemeClr val="bg1"/>
              </a:solidFill>
            </a:rPr>
            <a:t>  contingencia Limite 31/12/2022</a:t>
          </a:r>
          <a:endParaRPr lang="es-ES" sz="1400">
            <a:solidFill>
              <a:schemeClr val="bg1"/>
            </a:solidFill>
          </a:endParaRPr>
        </a:p>
      </xdr:txBody>
    </xdr:sp>
    <xdr:clientData/>
  </xdr:twoCellAnchor>
  <xdr:twoCellAnchor>
    <xdr:from>
      <xdr:col>3</xdr:col>
      <xdr:colOff>380999</xdr:colOff>
      <xdr:row>92</xdr:row>
      <xdr:rowOff>183356</xdr:rowOff>
    </xdr:from>
    <xdr:to>
      <xdr:col>4</xdr:col>
      <xdr:colOff>988219</xdr:colOff>
      <xdr:row>97</xdr:row>
      <xdr:rowOff>148382</xdr:rowOff>
    </xdr:to>
    <xdr:sp macro="" textlink="">
      <xdr:nvSpPr>
        <xdr:cNvPr id="101" name="44 Rectángulo redondeado">
          <a:extLst>
            <a:ext uri="{FF2B5EF4-FFF2-40B4-BE49-F238E27FC236}">
              <a16:creationId xmlns:a16="http://schemas.microsoft.com/office/drawing/2014/main" id="{CF5B976A-A163-498A-B69A-95C8F1F3FACD}"/>
            </a:ext>
          </a:extLst>
        </xdr:cNvPr>
        <xdr:cNvSpPr/>
      </xdr:nvSpPr>
      <xdr:spPr bwMode="auto">
        <a:xfrm>
          <a:off x="4657724" y="24776906"/>
          <a:ext cx="1740695" cy="917526"/>
        </a:xfrm>
        <a:prstGeom prst="roundRect">
          <a:avLst/>
        </a:prstGeom>
        <a:solidFill>
          <a:schemeClr val="accent1"/>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lang="es-ES" sz="1600">
              <a:solidFill>
                <a:schemeClr val="bg1"/>
              </a:solidFill>
            </a:rPr>
            <a:t>2</a:t>
          </a:r>
          <a:r>
            <a:rPr lang="es-ES" sz="1600" baseline="0">
              <a:solidFill>
                <a:schemeClr val="bg1"/>
              </a:solidFill>
            </a:rPr>
            <a:t> años desde contingenica</a:t>
          </a:r>
          <a:endParaRPr lang="es-ES" sz="1600">
            <a:solidFill>
              <a:schemeClr val="bg1"/>
            </a:solidFill>
          </a:endParaRPr>
        </a:p>
      </xdr:txBody>
    </xdr:sp>
    <xdr:clientData/>
  </xdr:twoCellAnchor>
  <xdr:twoCellAnchor>
    <xdr:from>
      <xdr:col>3</xdr:col>
      <xdr:colOff>607218</xdr:colOff>
      <xdr:row>86</xdr:row>
      <xdr:rowOff>102394</xdr:rowOff>
    </xdr:from>
    <xdr:to>
      <xdr:col>4</xdr:col>
      <xdr:colOff>190500</xdr:colOff>
      <xdr:row>88</xdr:row>
      <xdr:rowOff>183458</xdr:rowOff>
    </xdr:to>
    <xdr:sp macro="" textlink="">
      <xdr:nvSpPr>
        <xdr:cNvPr id="102" name="45 Rectángulo redondeado">
          <a:extLst>
            <a:ext uri="{FF2B5EF4-FFF2-40B4-BE49-F238E27FC236}">
              <a16:creationId xmlns:a16="http://schemas.microsoft.com/office/drawing/2014/main" id="{677AFA8D-DC09-4B5D-BB0A-A9BE76F51345}"/>
            </a:ext>
          </a:extLst>
        </xdr:cNvPr>
        <xdr:cNvSpPr/>
      </xdr:nvSpPr>
      <xdr:spPr bwMode="auto">
        <a:xfrm>
          <a:off x="4883943" y="23552944"/>
          <a:ext cx="716757" cy="462064"/>
        </a:xfrm>
        <a:prstGeom prst="roundRect">
          <a:avLst/>
        </a:prstGeom>
        <a:solidFill>
          <a:schemeClr val="accent1"/>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lang="es-ES" sz="1600">
              <a:solidFill>
                <a:schemeClr val="bg1"/>
              </a:solidFill>
            </a:rPr>
            <a:t>NO</a:t>
          </a:r>
        </a:p>
      </xdr:txBody>
    </xdr:sp>
    <xdr:clientData/>
  </xdr:twoCellAnchor>
  <xdr:twoCellAnchor>
    <xdr:from>
      <xdr:col>6</xdr:col>
      <xdr:colOff>261937</xdr:colOff>
      <xdr:row>93</xdr:row>
      <xdr:rowOff>55448</xdr:rowOff>
    </xdr:from>
    <xdr:to>
      <xdr:col>6</xdr:col>
      <xdr:colOff>976312</xdr:colOff>
      <xdr:row>95</xdr:row>
      <xdr:rowOff>136512</xdr:rowOff>
    </xdr:to>
    <xdr:sp macro="" textlink="">
      <xdr:nvSpPr>
        <xdr:cNvPr id="103" name="46 Rectángulo redondeado">
          <a:extLst>
            <a:ext uri="{FF2B5EF4-FFF2-40B4-BE49-F238E27FC236}">
              <a16:creationId xmlns:a16="http://schemas.microsoft.com/office/drawing/2014/main" id="{541F8C5B-D2F2-4640-B739-110CB78B5CA6}"/>
            </a:ext>
          </a:extLst>
        </xdr:cNvPr>
        <xdr:cNvSpPr/>
      </xdr:nvSpPr>
      <xdr:spPr bwMode="auto">
        <a:xfrm>
          <a:off x="8015287" y="24839498"/>
          <a:ext cx="714375" cy="462064"/>
        </a:xfrm>
        <a:prstGeom prst="roundRect">
          <a:avLst/>
        </a:prstGeom>
        <a:solidFill>
          <a:schemeClr val="accent1"/>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lang="es-ES" sz="1600">
              <a:solidFill>
                <a:schemeClr val="bg1"/>
              </a:solidFill>
            </a:rPr>
            <a:t>NO</a:t>
          </a:r>
        </a:p>
      </xdr:txBody>
    </xdr:sp>
    <xdr:clientData/>
  </xdr:twoCellAnchor>
  <xdr:twoCellAnchor>
    <xdr:from>
      <xdr:col>6</xdr:col>
      <xdr:colOff>702469</xdr:colOff>
      <xdr:row>86</xdr:row>
      <xdr:rowOff>136412</xdr:rowOff>
    </xdr:from>
    <xdr:to>
      <xdr:col>6</xdr:col>
      <xdr:colOff>1416844</xdr:colOff>
      <xdr:row>89</xdr:row>
      <xdr:rowOff>22112</xdr:rowOff>
    </xdr:to>
    <xdr:sp macro="" textlink="">
      <xdr:nvSpPr>
        <xdr:cNvPr id="104" name="47 Rectángulo redondeado">
          <a:extLst>
            <a:ext uri="{FF2B5EF4-FFF2-40B4-BE49-F238E27FC236}">
              <a16:creationId xmlns:a16="http://schemas.microsoft.com/office/drawing/2014/main" id="{D9B8733E-46BE-4D1F-846D-7D04397A2C41}"/>
            </a:ext>
          </a:extLst>
        </xdr:cNvPr>
        <xdr:cNvSpPr/>
      </xdr:nvSpPr>
      <xdr:spPr bwMode="auto">
        <a:xfrm>
          <a:off x="8455819" y="23586962"/>
          <a:ext cx="714375" cy="457200"/>
        </a:xfrm>
        <a:prstGeom prst="roundRect">
          <a:avLst/>
        </a:prstGeom>
        <a:solidFill>
          <a:schemeClr val="accent1"/>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lang="es-ES" sz="1600">
              <a:solidFill>
                <a:schemeClr val="bg1"/>
              </a:solidFill>
            </a:rPr>
            <a:t>SI</a:t>
          </a:r>
        </a:p>
      </xdr:txBody>
    </xdr:sp>
    <xdr:clientData/>
  </xdr:twoCellAnchor>
  <xdr:twoCellAnchor>
    <xdr:from>
      <xdr:col>7</xdr:col>
      <xdr:colOff>1500187</xdr:colOff>
      <xdr:row>93</xdr:row>
      <xdr:rowOff>79261</xdr:rowOff>
    </xdr:from>
    <xdr:to>
      <xdr:col>8</xdr:col>
      <xdr:colOff>678656</xdr:colOff>
      <xdr:row>95</xdr:row>
      <xdr:rowOff>169551</xdr:rowOff>
    </xdr:to>
    <xdr:sp macro="" textlink="">
      <xdr:nvSpPr>
        <xdr:cNvPr id="105" name="48 Rectángulo redondeado">
          <a:extLst>
            <a:ext uri="{FF2B5EF4-FFF2-40B4-BE49-F238E27FC236}">
              <a16:creationId xmlns:a16="http://schemas.microsoft.com/office/drawing/2014/main" id="{8E26B68D-E6D1-4FA3-9512-B212651609C4}"/>
            </a:ext>
          </a:extLst>
        </xdr:cNvPr>
        <xdr:cNvSpPr/>
      </xdr:nvSpPr>
      <xdr:spPr bwMode="auto">
        <a:xfrm>
          <a:off x="10939462" y="24863311"/>
          <a:ext cx="873919" cy="471290"/>
        </a:xfrm>
        <a:prstGeom prst="roundRect">
          <a:avLst/>
        </a:prstGeom>
        <a:solidFill>
          <a:schemeClr val="accent1"/>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lang="es-ES" sz="1600">
              <a:solidFill>
                <a:schemeClr val="bg1"/>
              </a:solidFill>
            </a:rPr>
            <a:t>SI</a:t>
          </a:r>
        </a:p>
      </xdr:txBody>
    </xdr:sp>
    <xdr:clientData/>
  </xdr:twoCellAnchor>
  <xdr:twoCellAnchor>
    <xdr:from>
      <xdr:col>4</xdr:col>
      <xdr:colOff>993321</xdr:colOff>
      <xdr:row>62</xdr:row>
      <xdr:rowOff>27214</xdr:rowOff>
    </xdr:from>
    <xdr:to>
      <xdr:col>9</xdr:col>
      <xdr:colOff>0</xdr:colOff>
      <xdr:row>63</xdr:row>
      <xdr:rowOff>285750</xdr:rowOff>
    </xdr:to>
    <xdr:sp macro="" textlink="">
      <xdr:nvSpPr>
        <xdr:cNvPr id="106" name="49 CuadroTexto">
          <a:extLst>
            <a:ext uri="{FF2B5EF4-FFF2-40B4-BE49-F238E27FC236}">
              <a16:creationId xmlns:a16="http://schemas.microsoft.com/office/drawing/2014/main" id="{0B318E59-A3DE-49E3-9A4B-345DC289802F}"/>
            </a:ext>
          </a:extLst>
        </xdr:cNvPr>
        <xdr:cNvSpPr txBox="1"/>
      </xdr:nvSpPr>
      <xdr:spPr>
        <a:xfrm>
          <a:off x="6403521" y="17791339"/>
          <a:ext cx="6302829" cy="5538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2400">
              <a:solidFill>
                <a:sysClr val="windowText" lastClr="000000"/>
              </a:solidFill>
            </a:rPr>
            <a:t>ESCALA DE GRAVAMEN DE CANTABRIA</a:t>
          </a:r>
        </a:p>
      </xdr:txBody>
    </xdr:sp>
    <xdr:clientData/>
  </xdr:twoCellAnchor>
  <xdr:twoCellAnchor>
    <xdr:from>
      <xdr:col>0</xdr:col>
      <xdr:colOff>408214</xdr:colOff>
      <xdr:row>2</xdr:row>
      <xdr:rowOff>163286</xdr:rowOff>
    </xdr:from>
    <xdr:to>
      <xdr:col>1</xdr:col>
      <xdr:colOff>1796143</xdr:colOff>
      <xdr:row>4</xdr:row>
      <xdr:rowOff>77662</xdr:rowOff>
    </xdr:to>
    <xdr:sp macro="" textlink="">
      <xdr:nvSpPr>
        <xdr:cNvPr id="107" name="50 CuadroTexto">
          <a:extLst>
            <a:ext uri="{FF2B5EF4-FFF2-40B4-BE49-F238E27FC236}">
              <a16:creationId xmlns:a16="http://schemas.microsoft.com/office/drawing/2014/main" id="{493C0522-5DD1-469C-9957-A56FD0CE172B}"/>
            </a:ext>
          </a:extLst>
        </xdr:cNvPr>
        <xdr:cNvSpPr txBox="1"/>
      </xdr:nvSpPr>
      <xdr:spPr>
        <a:xfrm>
          <a:off x="408214" y="544286"/>
          <a:ext cx="2702379" cy="428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800"/>
            <a:t>NOMBRE / APELLIDOS:</a:t>
          </a:r>
        </a:p>
        <a:p>
          <a:endParaRPr lang="es-ES" sz="1800" baseline="0"/>
        </a:p>
        <a:p>
          <a:endParaRPr lang="es-ES" sz="1800"/>
        </a:p>
      </xdr:txBody>
    </xdr:sp>
    <xdr:clientData/>
  </xdr:twoCellAnchor>
  <xdr:twoCellAnchor>
    <xdr:from>
      <xdr:col>0</xdr:col>
      <xdr:colOff>421821</xdr:colOff>
      <xdr:row>4</xdr:row>
      <xdr:rowOff>114300</xdr:rowOff>
    </xdr:from>
    <xdr:to>
      <xdr:col>1</xdr:col>
      <xdr:colOff>1564821</xdr:colOff>
      <xdr:row>6</xdr:row>
      <xdr:rowOff>50285</xdr:rowOff>
    </xdr:to>
    <xdr:sp macro="" textlink="">
      <xdr:nvSpPr>
        <xdr:cNvPr id="108" name="51 CuadroTexto">
          <a:extLst>
            <a:ext uri="{FF2B5EF4-FFF2-40B4-BE49-F238E27FC236}">
              <a16:creationId xmlns:a16="http://schemas.microsoft.com/office/drawing/2014/main" id="{4FAF7024-0C16-4DD9-ABD5-BC5C09D1468F}"/>
            </a:ext>
          </a:extLst>
        </xdr:cNvPr>
        <xdr:cNvSpPr txBox="1"/>
      </xdr:nvSpPr>
      <xdr:spPr>
        <a:xfrm>
          <a:off x="421821" y="1009650"/>
          <a:ext cx="2457450" cy="412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800"/>
            <a:t>FECHA DE NACIMIENTO:</a:t>
          </a:r>
        </a:p>
        <a:p>
          <a:endParaRPr lang="es-ES" sz="1800" baseline="0"/>
        </a:p>
        <a:p>
          <a:endParaRPr lang="es-ES" sz="1800"/>
        </a:p>
      </xdr:txBody>
    </xdr:sp>
    <xdr:clientData/>
  </xdr:twoCellAnchor>
  <xdr:twoCellAnchor>
    <xdr:from>
      <xdr:col>0</xdr:col>
      <xdr:colOff>462643</xdr:colOff>
      <xdr:row>6</xdr:row>
      <xdr:rowOff>141514</xdr:rowOff>
    </xdr:from>
    <xdr:to>
      <xdr:col>1</xdr:col>
      <xdr:colOff>1700893</xdr:colOff>
      <xdr:row>8</xdr:row>
      <xdr:rowOff>77500</xdr:rowOff>
    </xdr:to>
    <xdr:sp macro="" textlink="">
      <xdr:nvSpPr>
        <xdr:cNvPr id="109" name="52 CuadroTexto">
          <a:extLst>
            <a:ext uri="{FF2B5EF4-FFF2-40B4-BE49-F238E27FC236}">
              <a16:creationId xmlns:a16="http://schemas.microsoft.com/office/drawing/2014/main" id="{CC98CAA2-493E-44AE-845A-687F515C3387}"/>
            </a:ext>
          </a:extLst>
        </xdr:cNvPr>
        <xdr:cNvSpPr txBox="1"/>
      </xdr:nvSpPr>
      <xdr:spPr>
        <a:xfrm>
          <a:off x="462643" y="1513114"/>
          <a:ext cx="2552700" cy="412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800"/>
            <a:t>IMPORTE ANUAL:</a:t>
          </a:r>
        </a:p>
        <a:p>
          <a:endParaRPr lang="es-ES" sz="1800" baseline="0"/>
        </a:p>
        <a:p>
          <a:endParaRPr lang="es-ES" sz="1800"/>
        </a:p>
      </xdr:txBody>
    </xdr:sp>
    <xdr:clientData/>
  </xdr:twoCellAnchor>
  <xdr:twoCellAnchor>
    <xdr:from>
      <xdr:col>0</xdr:col>
      <xdr:colOff>449035</xdr:colOff>
      <xdr:row>8</xdr:row>
      <xdr:rowOff>155123</xdr:rowOff>
    </xdr:from>
    <xdr:to>
      <xdr:col>2</xdr:col>
      <xdr:colOff>68036</xdr:colOff>
      <xdr:row>10</xdr:row>
      <xdr:rowOff>100695</xdr:rowOff>
    </xdr:to>
    <xdr:sp macro="" textlink="">
      <xdr:nvSpPr>
        <xdr:cNvPr id="110" name="53 CuadroTexto">
          <a:extLst>
            <a:ext uri="{FF2B5EF4-FFF2-40B4-BE49-F238E27FC236}">
              <a16:creationId xmlns:a16="http://schemas.microsoft.com/office/drawing/2014/main" id="{6078A660-807A-48E9-9497-6125B1EE0384}"/>
            </a:ext>
          </a:extLst>
        </xdr:cNvPr>
        <xdr:cNvSpPr txBox="1"/>
      </xdr:nvSpPr>
      <xdr:spPr>
        <a:xfrm>
          <a:off x="449035" y="2002973"/>
          <a:ext cx="2762251" cy="421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800"/>
            <a:t>RENTABILIDAD  ANUAL EST:</a:t>
          </a:r>
        </a:p>
        <a:p>
          <a:endParaRPr lang="es-ES" sz="1800" baseline="0"/>
        </a:p>
        <a:p>
          <a:endParaRPr lang="es-ES" sz="1800"/>
        </a:p>
      </xdr:txBody>
    </xdr:sp>
    <xdr:clientData/>
  </xdr:twoCellAnchor>
  <xdr:twoCellAnchor>
    <xdr:from>
      <xdr:col>0</xdr:col>
      <xdr:colOff>449036</xdr:colOff>
      <xdr:row>10</xdr:row>
      <xdr:rowOff>114299</xdr:rowOff>
    </xdr:from>
    <xdr:to>
      <xdr:col>1</xdr:col>
      <xdr:colOff>1741714</xdr:colOff>
      <xdr:row>12</xdr:row>
      <xdr:rowOff>50284</xdr:rowOff>
    </xdr:to>
    <xdr:sp macro="" textlink="">
      <xdr:nvSpPr>
        <xdr:cNvPr id="111" name="54 CuadroTexto">
          <a:extLst>
            <a:ext uri="{FF2B5EF4-FFF2-40B4-BE49-F238E27FC236}">
              <a16:creationId xmlns:a16="http://schemas.microsoft.com/office/drawing/2014/main" id="{B0FCB085-AEC0-43A5-890F-967C3979D284}"/>
            </a:ext>
          </a:extLst>
        </xdr:cNvPr>
        <xdr:cNvSpPr txBox="1"/>
      </xdr:nvSpPr>
      <xdr:spPr>
        <a:xfrm>
          <a:off x="449036" y="2438399"/>
          <a:ext cx="2607128" cy="412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800"/>
            <a:t>ESCALA DE GRAVAMEN:</a:t>
          </a:r>
        </a:p>
        <a:p>
          <a:endParaRPr lang="es-ES" sz="1800" baseline="0"/>
        </a:p>
        <a:p>
          <a:endParaRPr lang="es-ES" sz="1800"/>
        </a:p>
      </xdr:txBody>
    </xdr:sp>
    <xdr:clientData/>
  </xdr:twoCellAnchor>
  <xdr:twoCellAnchor>
    <xdr:from>
      <xdr:col>0</xdr:col>
      <xdr:colOff>435429</xdr:colOff>
      <xdr:row>12</xdr:row>
      <xdr:rowOff>127907</xdr:rowOff>
    </xdr:from>
    <xdr:to>
      <xdr:col>1</xdr:col>
      <xdr:colOff>1796143</xdr:colOff>
      <xdr:row>14</xdr:row>
      <xdr:rowOff>64106</xdr:rowOff>
    </xdr:to>
    <xdr:sp macro="" textlink="">
      <xdr:nvSpPr>
        <xdr:cNvPr id="112" name="55 CuadroTexto">
          <a:extLst>
            <a:ext uri="{FF2B5EF4-FFF2-40B4-BE49-F238E27FC236}">
              <a16:creationId xmlns:a16="http://schemas.microsoft.com/office/drawing/2014/main" id="{3EA16B72-3146-4144-A8D5-DCCC31D2E248}"/>
            </a:ext>
          </a:extLst>
        </xdr:cNvPr>
        <xdr:cNvSpPr txBox="1"/>
      </xdr:nvSpPr>
      <xdr:spPr>
        <a:xfrm>
          <a:off x="435429" y="2928257"/>
          <a:ext cx="2675164" cy="412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800"/>
            <a:t>HASTA LOS 67 AÑOS:</a:t>
          </a:r>
        </a:p>
        <a:p>
          <a:endParaRPr lang="es-ES" sz="1800" baseline="0"/>
        </a:p>
        <a:p>
          <a:endParaRPr lang="es-ES" sz="1800"/>
        </a:p>
      </xdr:txBody>
    </xdr:sp>
    <xdr:clientData/>
  </xdr:twoCellAnchor>
  <xdr:twoCellAnchor>
    <xdr:from>
      <xdr:col>0</xdr:col>
      <xdr:colOff>421821</xdr:colOff>
      <xdr:row>15</xdr:row>
      <xdr:rowOff>27214</xdr:rowOff>
    </xdr:from>
    <xdr:to>
      <xdr:col>1</xdr:col>
      <xdr:colOff>1578428</xdr:colOff>
      <xdr:row>16</xdr:row>
      <xdr:rowOff>68036</xdr:rowOff>
    </xdr:to>
    <xdr:sp macro="" textlink="">
      <xdr:nvSpPr>
        <xdr:cNvPr id="113" name="56 CuadroTexto">
          <a:extLst>
            <a:ext uri="{FF2B5EF4-FFF2-40B4-BE49-F238E27FC236}">
              <a16:creationId xmlns:a16="http://schemas.microsoft.com/office/drawing/2014/main" id="{DAA44BF4-E535-414B-BA6B-6AC0FCCA59DE}"/>
            </a:ext>
          </a:extLst>
        </xdr:cNvPr>
        <xdr:cNvSpPr txBox="1"/>
      </xdr:nvSpPr>
      <xdr:spPr>
        <a:xfrm>
          <a:off x="421821" y="3494314"/>
          <a:ext cx="2471057" cy="393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800"/>
            <a:t>SALARIO BRUTO:</a:t>
          </a:r>
        </a:p>
        <a:p>
          <a:endParaRPr lang="es-ES" sz="1800" baseline="0"/>
        </a:p>
        <a:p>
          <a:endParaRPr lang="es-ES" sz="1800"/>
        </a:p>
      </xdr:txBody>
    </xdr:sp>
    <xdr:clientData/>
  </xdr:twoCellAnchor>
  <xdr:twoCellAnchor>
    <xdr:from>
      <xdr:col>1</xdr:col>
      <xdr:colOff>870857</xdr:colOff>
      <xdr:row>70</xdr:row>
      <xdr:rowOff>217713</xdr:rowOff>
    </xdr:from>
    <xdr:to>
      <xdr:col>1</xdr:col>
      <xdr:colOff>1714502</xdr:colOff>
      <xdr:row>80</xdr:row>
      <xdr:rowOff>54426</xdr:rowOff>
    </xdr:to>
    <xdr:sp macro="" textlink="">
      <xdr:nvSpPr>
        <xdr:cNvPr id="114" name="57 CuadroTexto">
          <a:extLst>
            <a:ext uri="{FF2B5EF4-FFF2-40B4-BE49-F238E27FC236}">
              <a16:creationId xmlns:a16="http://schemas.microsoft.com/office/drawing/2014/main" id="{8DE2960D-FD03-4B6D-8C7A-8C88AC0CE9D5}"/>
            </a:ext>
          </a:extLst>
        </xdr:cNvPr>
        <xdr:cNvSpPr txBox="1"/>
      </xdr:nvSpPr>
      <xdr:spPr>
        <a:xfrm rot="16200000">
          <a:off x="1498148" y="20688297"/>
          <a:ext cx="2217963" cy="8436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a:t>ESCALA</a:t>
          </a:r>
          <a:r>
            <a:rPr lang="es-ES" sz="1100" baseline="0"/>
            <a:t> DE GRAVAMEN DE </a:t>
          </a:r>
          <a:r>
            <a:rPr lang="es-ES" sz="1800" baseline="0"/>
            <a:t>COMUNIDAD DE MADRID</a:t>
          </a:r>
          <a:endParaRPr lang="es-ES" sz="1800"/>
        </a:p>
      </xdr:txBody>
    </xdr:sp>
    <xdr:clientData/>
  </xdr:twoCellAnchor>
  <xdr:twoCellAnchor>
    <xdr:from>
      <xdr:col>7</xdr:col>
      <xdr:colOff>1074967</xdr:colOff>
      <xdr:row>70</xdr:row>
      <xdr:rowOff>163288</xdr:rowOff>
    </xdr:from>
    <xdr:to>
      <xdr:col>7</xdr:col>
      <xdr:colOff>1646468</xdr:colOff>
      <xdr:row>80</xdr:row>
      <xdr:rowOff>1</xdr:rowOff>
    </xdr:to>
    <xdr:sp macro="" textlink="">
      <xdr:nvSpPr>
        <xdr:cNvPr id="115" name="58 CuadroTexto">
          <a:extLst>
            <a:ext uri="{FF2B5EF4-FFF2-40B4-BE49-F238E27FC236}">
              <a16:creationId xmlns:a16="http://schemas.microsoft.com/office/drawing/2014/main" id="{96B78892-82BC-440E-AC24-B4C9F891EDED}"/>
            </a:ext>
          </a:extLst>
        </xdr:cNvPr>
        <xdr:cNvSpPr txBox="1"/>
      </xdr:nvSpPr>
      <xdr:spPr>
        <a:xfrm rot="16200000">
          <a:off x="9691011" y="20769944"/>
          <a:ext cx="2217963" cy="571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a:t>ESCALA</a:t>
          </a:r>
          <a:r>
            <a:rPr lang="es-ES" sz="1100" baseline="0"/>
            <a:t> DE GRAVAMEN DE </a:t>
          </a:r>
          <a:r>
            <a:rPr lang="es-ES" sz="1800" baseline="0"/>
            <a:t>CASTILLA LA MANCHA</a:t>
          </a:r>
          <a:endParaRPr lang="es-ES" sz="1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Desktop/TARIFICADOR%20VIDA%20ENTERA/Copia%20de%20MANOLO%201806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ción"/>
      <sheetName val="Recargos"/>
      <sheetName val="DESARROLLO PLAN DE PENSIONES"/>
      <sheetName val="ESCENARIO DE JUBILACION "/>
      <sheetName val="Toma_Datos"/>
      <sheetName val="Comprado"/>
      <sheetName val="Combinación"/>
      <sheetName val="TARIFICADOR AVIVA"/>
      <sheetName val="Proyección Estimada"/>
      <sheetName val="FLEXI VIDA RENDIMIENTO"/>
      <sheetName val="ESCENARIO VI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18"/>
  <sheetViews>
    <sheetView tabSelected="1" zoomScale="53" zoomScaleNormal="53" workbookViewId="0">
      <selection activeCell="G36" sqref="G36"/>
    </sheetView>
  </sheetViews>
  <sheetFormatPr baseColWidth="10" defaultColWidth="11.5703125" defaultRowHeight="15" x14ac:dyDescent="0.3"/>
  <cols>
    <col min="1" max="1" width="19.7109375" style="18" customWidth="1"/>
    <col min="2" max="2" width="27.42578125" style="2" customWidth="1"/>
    <col min="3" max="4" width="17" style="2" customWidth="1"/>
    <col min="5" max="6" width="17.5703125" style="2" customWidth="1"/>
    <col min="7" max="7" width="22.85546875" style="2" customWidth="1"/>
    <col min="8" max="8" width="25.42578125" style="2" customWidth="1"/>
    <col min="9" max="9" width="23.5703125" style="2" customWidth="1"/>
    <col min="10" max="10" width="25.42578125" style="2" customWidth="1"/>
    <col min="11" max="11" width="16.28515625" style="2" customWidth="1"/>
    <col min="12" max="12" width="14.28515625" style="2" customWidth="1"/>
    <col min="13" max="13" width="13.140625" style="2" customWidth="1"/>
    <col min="14" max="14" width="15.28515625" style="2" hidden="1" customWidth="1"/>
    <col min="15" max="15" width="11.5703125" style="2" hidden="1" customWidth="1"/>
    <col min="16" max="254" width="11.5703125" style="2"/>
    <col min="255" max="255" width="19.7109375" style="2" customWidth="1"/>
    <col min="256" max="256" width="27.42578125" style="2" customWidth="1"/>
    <col min="257" max="258" width="17" style="2" customWidth="1"/>
    <col min="259" max="260" width="17.5703125" style="2" customWidth="1"/>
    <col min="261" max="261" width="22.85546875" style="2" customWidth="1"/>
    <col min="262" max="262" width="2.42578125" style="2" customWidth="1"/>
    <col min="263" max="263" width="0" style="2" hidden="1" customWidth="1"/>
    <col min="264" max="264" width="25.42578125" style="2" customWidth="1"/>
    <col min="265" max="265" width="23.5703125" style="2" customWidth="1"/>
    <col min="266" max="266" width="25.42578125" style="2" customWidth="1"/>
    <col min="267" max="267" width="16.28515625" style="2" customWidth="1"/>
    <col min="268" max="268" width="14.28515625" style="2" customWidth="1"/>
    <col min="269" max="269" width="13.140625" style="2" customWidth="1"/>
    <col min="270" max="270" width="15.28515625" style="2" customWidth="1"/>
    <col min="271" max="271" width="11.5703125" style="2" customWidth="1"/>
    <col min="272" max="510" width="11.5703125" style="2"/>
    <col min="511" max="511" width="19.7109375" style="2" customWidth="1"/>
    <col min="512" max="512" width="27.42578125" style="2" customWidth="1"/>
    <col min="513" max="514" width="17" style="2" customWidth="1"/>
    <col min="515" max="516" width="17.5703125" style="2" customWidth="1"/>
    <col min="517" max="517" width="22.85546875" style="2" customWidth="1"/>
    <col min="518" max="518" width="2.42578125" style="2" customWidth="1"/>
    <col min="519" max="519" width="0" style="2" hidden="1" customWidth="1"/>
    <col min="520" max="520" width="25.42578125" style="2" customWidth="1"/>
    <col min="521" max="521" width="23.5703125" style="2" customWidth="1"/>
    <col min="522" max="522" width="25.42578125" style="2" customWidth="1"/>
    <col min="523" max="523" width="16.28515625" style="2" customWidth="1"/>
    <col min="524" max="524" width="14.28515625" style="2" customWidth="1"/>
    <col min="525" max="525" width="13.140625" style="2" customWidth="1"/>
    <col min="526" max="526" width="15.28515625" style="2" customWidth="1"/>
    <col min="527" max="527" width="11.5703125" style="2" customWidth="1"/>
    <col min="528" max="766" width="11.5703125" style="2"/>
    <col min="767" max="767" width="19.7109375" style="2" customWidth="1"/>
    <col min="768" max="768" width="27.42578125" style="2" customWidth="1"/>
    <col min="769" max="770" width="17" style="2" customWidth="1"/>
    <col min="771" max="772" width="17.5703125" style="2" customWidth="1"/>
    <col min="773" max="773" width="22.85546875" style="2" customWidth="1"/>
    <col min="774" max="774" width="2.42578125" style="2" customWidth="1"/>
    <col min="775" max="775" width="0" style="2" hidden="1" customWidth="1"/>
    <col min="776" max="776" width="25.42578125" style="2" customWidth="1"/>
    <col min="777" max="777" width="23.5703125" style="2" customWidth="1"/>
    <col min="778" max="778" width="25.42578125" style="2" customWidth="1"/>
    <col min="779" max="779" width="16.28515625" style="2" customWidth="1"/>
    <col min="780" max="780" width="14.28515625" style="2" customWidth="1"/>
    <col min="781" max="781" width="13.140625" style="2" customWidth="1"/>
    <col min="782" max="782" width="15.28515625" style="2" customWidth="1"/>
    <col min="783" max="783" width="11.5703125" style="2" customWidth="1"/>
    <col min="784" max="1022" width="11.5703125" style="2"/>
    <col min="1023" max="1023" width="19.7109375" style="2" customWidth="1"/>
    <col min="1024" max="1024" width="27.42578125" style="2" customWidth="1"/>
    <col min="1025" max="1026" width="17" style="2" customWidth="1"/>
    <col min="1027" max="1028" width="17.5703125" style="2" customWidth="1"/>
    <col min="1029" max="1029" width="22.85546875" style="2" customWidth="1"/>
    <col min="1030" max="1030" width="2.42578125" style="2" customWidth="1"/>
    <col min="1031" max="1031" width="0" style="2" hidden="1" customWidth="1"/>
    <col min="1032" max="1032" width="25.42578125" style="2" customWidth="1"/>
    <col min="1033" max="1033" width="23.5703125" style="2" customWidth="1"/>
    <col min="1034" max="1034" width="25.42578125" style="2" customWidth="1"/>
    <col min="1035" max="1035" width="16.28515625" style="2" customWidth="1"/>
    <col min="1036" max="1036" width="14.28515625" style="2" customWidth="1"/>
    <col min="1037" max="1037" width="13.140625" style="2" customWidth="1"/>
    <col min="1038" max="1038" width="15.28515625" style="2" customWidth="1"/>
    <col min="1039" max="1039" width="11.5703125" style="2" customWidth="1"/>
    <col min="1040" max="1278" width="11.5703125" style="2"/>
    <col min="1279" max="1279" width="19.7109375" style="2" customWidth="1"/>
    <col min="1280" max="1280" width="27.42578125" style="2" customWidth="1"/>
    <col min="1281" max="1282" width="17" style="2" customWidth="1"/>
    <col min="1283" max="1284" width="17.5703125" style="2" customWidth="1"/>
    <col min="1285" max="1285" width="22.85546875" style="2" customWidth="1"/>
    <col min="1286" max="1286" width="2.42578125" style="2" customWidth="1"/>
    <col min="1287" max="1287" width="0" style="2" hidden="1" customWidth="1"/>
    <col min="1288" max="1288" width="25.42578125" style="2" customWidth="1"/>
    <col min="1289" max="1289" width="23.5703125" style="2" customWidth="1"/>
    <col min="1290" max="1290" width="25.42578125" style="2" customWidth="1"/>
    <col min="1291" max="1291" width="16.28515625" style="2" customWidth="1"/>
    <col min="1292" max="1292" width="14.28515625" style="2" customWidth="1"/>
    <col min="1293" max="1293" width="13.140625" style="2" customWidth="1"/>
    <col min="1294" max="1294" width="15.28515625" style="2" customWidth="1"/>
    <col min="1295" max="1295" width="11.5703125" style="2" customWidth="1"/>
    <col min="1296" max="1534" width="11.5703125" style="2"/>
    <col min="1535" max="1535" width="19.7109375" style="2" customWidth="1"/>
    <col min="1536" max="1536" width="27.42578125" style="2" customWidth="1"/>
    <col min="1537" max="1538" width="17" style="2" customWidth="1"/>
    <col min="1539" max="1540" width="17.5703125" style="2" customWidth="1"/>
    <col min="1541" max="1541" width="22.85546875" style="2" customWidth="1"/>
    <col min="1542" max="1542" width="2.42578125" style="2" customWidth="1"/>
    <col min="1543" max="1543" width="0" style="2" hidden="1" customWidth="1"/>
    <col min="1544" max="1544" width="25.42578125" style="2" customWidth="1"/>
    <col min="1545" max="1545" width="23.5703125" style="2" customWidth="1"/>
    <col min="1546" max="1546" width="25.42578125" style="2" customWidth="1"/>
    <col min="1547" max="1547" width="16.28515625" style="2" customWidth="1"/>
    <col min="1548" max="1548" width="14.28515625" style="2" customWidth="1"/>
    <col min="1549" max="1549" width="13.140625" style="2" customWidth="1"/>
    <col min="1550" max="1550" width="15.28515625" style="2" customWidth="1"/>
    <col min="1551" max="1551" width="11.5703125" style="2" customWidth="1"/>
    <col min="1552" max="1790" width="11.5703125" style="2"/>
    <col min="1791" max="1791" width="19.7109375" style="2" customWidth="1"/>
    <col min="1792" max="1792" width="27.42578125" style="2" customWidth="1"/>
    <col min="1793" max="1794" width="17" style="2" customWidth="1"/>
    <col min="1795" max="1796" width="17.5703125" style="2" customWidth="1"/>
    <col min="1797" max="1797" width="22.85546875" style="2" customWidth="1"/>
    <col min="1798" max="1798" width="2.42578125" style="2" customWidth="1"/>
    <col min="1799" max="1799" width="0" style="2" hidden="1" customWidth="1"/>
    <col min="1800" max="1800" width="25.42578125" style="2" customWidth="1"/>
    <col min="1801" max="1801" width="23.5703125" style="2" customWidth="1"/>
    <col min="1802" max="1802" width="25.42578125" style="2" customWidth="1"/>
    <col min="1803" max="1803" width="16.28515625" style="2" customWidth="1"/>
    <col min="1804" max="1804" width="14.28515625" style="2" customWidth="1"/>
    <col min="1805" max="1805" width="13.140625" style="2" customWidth="1"/>
    <col min="1806" max="1806" width="15.28515625" style="2" customWidth="1"/>
    <col min="1807" max="1807" width="11.5703125" style="2" customWidth="1"/>
    <col min="1808" max="2046" width="11.5703125" style="2"/>
    <col min="2047" max="2047" width="19.7109375" style="2" customWidth="1"/>
    <col min="2048" max="2048" width="27.42578125" style="2" customWidth="1"/>
    <col min="2049" max="2050" width="17" style="2" customWidth="1"/>
    <col min="2051" max="2052" width="17.5703125" style="2" customWidth="1"/>
    <col min="2053" max="2053" width="22.85546875" style="2" customWidth="1"/>
    <col min="2054" max="2054" width="2.42578125" style="2" customWidth="1"/>
    <col min="2055" max="2055" width="0" style="2" hidden="1" customWidth="1"/>
    <col min="2056" max="2056" width="25.42578125" style="2" customWidth="1"/>
    <col min="2057" max="2057" width="23.5703125" style="2" customWidth="1"/>
    <col min="2058" max="2058" width="25.42578125" style="2" customWidth="1"/>
    <col min="2059" max="2059" width="16.28515625" style="2" customWidth="1"/>
    <col min="2060" max="2060" width="14.28515625" style="2" customWidth="1"/>
    <col min="2061" max="2061" width="13.140625" style="2" customWidth="1"/>
    <col min="2062" max="2062" width="15.28515625" style="2" customWidth="1"/>
    <col min="2063" max="2063" width="11.5703125" style="2" customWidth="1"/>
    <col min="2064" max="2302" width="11.5703125" style="2"/>
    <col min="2303" max="2303" width="19.7109375" style="2" customWidth="1"/>
    <col min="2304" max="2304" width="27.42578125" style="2" customWidth="1"/>
    <col min="2305" max="2306" width="17" style="2" customWidth="1"/>
    <col min="2307" max="2308" width="17.5703125" style="2" customWidth="1"/>
    <col min="2309" max="2309" width="22.85546875" style="2" customWidth="1"/>
    <col min="2310" max="2310" width="2.42578125" style="2" customWidth="1"/>
    <col min="2311" max="2311" width="0" style="2" hidden="1" customWidth="1"/>
    <col min="2312" max="2312" width="25.42578125" style="2" customWidth="1"/>
    <col min="2313" max="2313" width="23.5703125" style="2" customWidth="1"/>
    <col min="2314" max="2314" width="25.42578125" style="2" customWidth="1"/>
    <col min="2315" max="2315" width="16.28515625" style="2" customWidth="1"/>
    <col min="2316" max="2316" width="14.28515625" style="2" customWidth="1"/>
    <col min="2317" max="2317" width="13.140625" style="2" customWidth="1"/>
    <col min="2318" max="2318" width="15.28515625" style="2" customWidth="1"/>
    <col min="2319" max="2319" width="11.5703125" style="2" customWidth="1"/>
    <col min="2320" max="2558" width="11.5703125" style="2"/>
    <col min="2559" max="2559" width="19.7109375" style="2" customWidth="1"/>
    <col min="2560" max="2560" width="27.42578125" style="2" customWidth="1"/>
    <col min="2561" max="2562" width="17" style="2" customWidth="1"/>
    <col min="2563" max="2564" width="17.5703125" style="2" customWidth="1"/>
    <col min="2565" max="2565" width="22.85546875" style="2" customWidth="1"/>
    <col min="2566" max="2566" width="2.42578125" style="2" customWidth="1"/>
    <col min="2567" max="2567" width="0" style="2" hidden="1" customWidth="1"/>
    <col min="2568" max="2568" width="25.42578125" style="2" customWidth="1"/>
    <col min="2569" max="2569" width="23.5703125" style="2" customWidth="1"/>
    <col min="2570" max="2570" width="25.42578125" style="2" customWidth="1"/>
    <col min="2571" max="2571" width="16.28515625" style="2" customWidth="1"/>
    <col min="2572" max="2572" width="14.28515625" style="2" customWidth="1"/>
    <col min="2573" max="2573" width="13.140625" style="2" customWidth="1"/>
    <col min="2574" max="2574" width="15.28515625" style="2" customWidth="1"/>
    <col min="2575" max="2575" width="11.5703125" style="2" customWidth="1"/>
    <col min="2576" max="2814" width="11.5703125" style="2"/>
    <col min="2815" max="2815" width="19.7109375" style="2" customWidth="1"/>
    <col min="2816" max="2816" width="27.42578125" style="2" customWidth="1"/>
    <col min="2817" max="2818" width="17" style="2" customWidth="1"/>
    <col min="2819" max="2820" width="17.5703125" style="2" customWidth="1"/>
    <col min="2821" max="2821" width="22.85546875" style="2" customWidth="1"/>
    <col min="2822" max="2822" width="2.42578125" style="2" customWidth="1"/>
    <col min="2823" max="2823" width="0" style="2" hidden="1" customWidth="1"/>
    <col min="2824" max="2824" width="25.42578125" style="2" customWidth="1"/>
    <col min="2825" max="2825" width="23.5703125" style="2" customWidth="1"/>
    <col min="2826" max="2826" width="25.42578125" style="2" customWidth="1"/>
    <col min="2827" max="2827" width="16.28515625" style="2" customWidth="1"/>
    <col min="2828" max="2828" width="14.28515625" style="2" customWidth="1"/>
    <col min="2829" max="2829" width="13.140625" style="2" customWidth="1"/>
    <col min="2830" max="2830" width="15.28515625" style="2" customWidth="1"/>
    <col min="2831" max="2831" width="11.5703125" style="2" customWidth="1"/>
    <col min="2832" max="3070" width="11.5703125" style="2"/>
    <col min="3071" max="3071" width="19.7109375" style="2" customWidth="1"/>
    <col min="3072" max="3072" width="27.42578125" style="2" customWidth="1"/>
    <col min="3073" max="3074" width="17" style="2" customWidth="1"/>
    <col min="3075" max="3076" width="17.5703125" style="2" customWidth="1"/>
    <col min="3077" max="3077" width="22.85546875" style="2" customWidth="1"/>
    <col min="3078" max="3078" width="2.42578125" style="2" customWidth="1"/>
    <col min="3079" max="3079" width="0" style="2" hidden="1" customWidth="1"/>
    <col min="3080" max="3080" width="25.42578125" style="2" customWidth="1"/>
    <col min="3081" max="3081" width="23.5703125" style="2" customWidth="1"/>
    <col min="3082" max="3082" width="25.42578125" style="2" customWidth="1"/>
    <col min="3083" max="3083" width="16.28515625" style="2" customWidth="1"/>
    <col min="3084" max="3084" width="14.28515625" style="2" customWidth="1"/>
    <col min="3085" max="3085" width="13.140625" style="2" customWidth="1"/>
    <col min="3086" max="3086" width="15.28515625" style="2" customWidth="1"/>
    <col min="3087" max="3087" width="11.5703125" style="2" customWidth="1"/>
    <col min="3088" max="3326" width="11.5703125" style="2"/>
    <col min="3327" max="3327" width="19.7109375" style="2" customWidth="1"/>
    <col min="3328" max="3328" width="27.42578125" style="2" customWidth="1"/>
    <col min="3329" max="3330" width="17" style="2" customWidth="1"/>
    <col min="3331" max="3332" width="17.5703125" style="2" customWidth="1"/>
    <col min="3333" max="3333" width="22.85546875" style="2" customWidth="1"/>
    <col min="3334" max="3334" width="2.42578125" style="2" customWidth="1"/>
    <col min="3335" max="3335" width="0" style="2" hidden="1" customWidth="1"/>
    <col min="3336" max="3336" width="25.42578125" style="2" customWidth="1"/>
    <col min="3337" max="3337" width="23.5703125" style="2" customWidth="1"/>
    <col min="3338" max="3338" width="25.42578125" style="2" customWidth="1"/>
    <col min="3339" max="3339" width="16.28515625" style="2" customWidth="1"/>
    <col min="3340" max="3340" width="14.28515625" style="2" customWidth="1"/>
    <col min="3341" max="3341" width="13.140625" style="2" customWidth="1"/>
    <col min="3342" max="3342" width="15.28515625" style="2" customWidth="1"/>
    <col min="3343" max="3343" width="11.5703125" style="2" customWidth="1"/>
    <col min="3344" max="3582" width="11.5703125" style="2"/>
    <col min="3583" max="3583" width="19.7109375" style="2" customWidth="1"/>
    <col min="3584" max="3584" width="27.42578125" style="2" customWidth="1"/>
    <col min="3585" max="3586" width="17" style="2" customWidth="1"/>
    <col min="3587" max="3588" width="17.5703125" style="2" customWidth="1"/>
    <col min="3589" max="3589" width="22.85546875" style="2" customWidth="1"/>
    <col min="3590" max="3590" width="2.42578125" style="2" customWidth="1"/>
    <col min="3591" max="3591" width="0" style="2" hidden="1" customWidth="1"/>
    <col min="3592" max="3592" width="25.42578125" style="2" customWidth="1"/>
    <col min="3593" max="3593" width="23.5703125" style="2" customWidth="1"/>
    <col min="3594" max="3594" width="25.42578125" style="2" customWidth="1"/>
    <col min="3595" max="3595" width="16.28515625" style="2" customWidth="1"/>
    <col min="3596" max="3596" width="14.28515625" style="2" customWidth="1"/>
    <col min="3597" max="3597" width="13.140625" style="2" customWidth="1"/>
    <col min="3598" max="3598" width="15.28515625" style="2" customWidth="1"/>
    <col min="3599" max="3599" width="11.5703125" style="2" customWidth="1"/>
    <col min="3600" max="3838" width="11.5703125" style="2"/>
    <col min="3839" max="3839" width="19.7109375" style="2" customWidth="1"/>
    <col min="3840" max="3840" width="27.42578125" style="2" customWidth="1"/>
    <col min="3841" max="3842" width="17" style="2" customWidth="1"/>
    <col min="3843" max="3844" width="17.5703125" style="2" customWidth="1"/>
    <col min="3845" max="3845" width="22.85546875" style="2" customWidth="1"/>
    <col min="3846" max="3846" width="2.42578125" style="2" customWidth="1"/>
    <col min="3847" max="3847" width="0" style="2" hidden="1" customWidth="1"/>
    <col min="3848" max="3848" width="25.42578125" style="2" customWidth="1"/>
    <col min="3849" max="3849" width="23.5703125" style="2" customWidth="1"/>
    <col min="3850" max="3850" width="25.42578125" style="2" customWidth="1"/>
    <col min="3851" max="3851" width="16.28515625" style="2" customWidth="1"/>
    <col min="3852" max="3852" width="14.28515625" style="2" customWidth="1"/>
    <col min="3853" max="3853" width="13.140625" style="2" customWidth="1"/>
    <col min="3854" max="3854" width="15.28515625" style="2" customWidth="1"/>
    <col min="3855" max="3855" width="11.5703125" style="2" customWidth="1"/>
    <col min="3856" max="4094" width="11.5703125" style="2"/>
    <col min="4095" max="4095" width="19.7109375" style="2" customWidth="1"/>
    <col min="4096" max="4096" width="27.42578125" style="2" customWidth="1"/>
    <col min="4097" max="4098" width="17" style="2" customWidth="1"/>
    <col min="4099" max="4100" width="17.5703125" style="2" customWidth="1"/>
    <col min="4101" max="4101" width="22.85546875" style="2" customWidth="1"/>
    <col min="4102" max="4102" width="2.42578125" style="2" customWidth="1"/>
    <col min="4103" max="4103" width="0" style="2" hidden="1" customWidth="1"/>
    <col min="4104" max="4104" width="25.42578125" style="2" customWidth="1"/>
    <col min="4105" max="4105" width="23.5703125" style="2" customWidth="1"/>
    <col min="4106" max="4106" width="25.42578125" style="2" customWidth="1"/>
    <col min="4107" max="4107" width="16.28515625" style="2" customWidth="1"/>
    <col min="4108" max="4108" width="14.28515625" style="2" customWidth="1"/>
    <col min="4109" max="4109" width="13.140625" style="2" customWidth="1"/>
    <col min="4110" max="4110" width="15.28515625" style="2" customWidth="1"/>
    <col min="4111" max="4111" width="11.5703125" style="2" customWidth="1"/>
    <col min="4112" max="4350" width="11.5703125" style="2"/>
    <col min="4351" max="4351" width="19.7109375" style="2" customWidth="1"/>
    <col min="4352" max="4352" width="27.42578125" style="2" customWidth="1"/>
    <col min="4353" max="4354" width="17" style="2" customWidth="1"/>
    <col min="4355" max="4356" width="17.5703125" style="2" customWidth="1"/>
    <col min="4357" max="4357" width="22.85546875" style="2" customWidth="1"/>
    <col min="4358" max="4358" width="2.42578125" style="2" customWidth="1"/>
    <col min="4359" max="4359" width="0" style="2" hidden="1" customWidth="1"/>
    <col min="4360" max="4360" width="25.42578125" style="2" customWidth="1"/>
    <col min="4361" max="4361" width="23.5703125" style="2" customWidth="1"/>
    <col min="4362" max="4362" width="25.42578125" style="2" customWidth="1"/>
    <col min="4363" max="4363" width="16.28515625" style="2" customWidth="1"/>
    <col min="4364" max="4364" width="14.28515625" style="2" customWidth="1"/>
    <col min="4365" max="4365" width="13.140625" style="2" customWidth="1"/>
    <col min="4366" max="4366" width="15.28515625" style="2" customWidth="1"/>
    <col min="4367" max="4367" width="11.5703125" style="2" customWidth="1"/>
    <col min="4368" max="4606" width="11.5703125" style="2"/>
    <col min="4607" max="4607" width="19.7109375" style="2" customWidth="1"/>
    <col min="4608" max="4608" width="27.42578125" style="2" customWidth="1"/>
    <col min="4609" max="4610" width="17" style="2" customWidth="1"/>
    <col min="4611" max="4612" width="17.5703125" style="2" customWidth="1"/>
    <col min="4613" max="4613" width="22.85546875" style="2" customWidth="1"/>
    <col min="4614" max="4614" width="2.42578125" style="2" customWidth="1"/>
    <col min="4615" max="4615" width="0" style="2" hidden="1" customWidth="1"/>
    <col min="4616" max="4616" width="25.42578125" style="2" customWidth="1"/>
    <col min="4617" max="4617" width="23.5703125" style="2" customWidth="1"/>
    <col min="4618" max="4618" width="25.42578125" style="2" customWidth="1"/>
    <col min="4619" max="4619" width="16.28515625" style="2" customWidth="1"/>
    <col min="4620" max="4620" width="14.28515625" style="2" customWidth="1"/>
    <col min="4621" max="4621" width="13.140625" style="2" customWidth="1"/>
    <col min="4622" max="4622" width="15.28515625" style="2" customWidth="1"/>
    <col min="4623" max="4623" width="11.5703125" style="2" customWidth="1"/>
    <col min="4624" max="4862" width="11.5703125" style="2"/>
    <col min="4863" max="4863" width="19.7109375" style="2" customWidth="1"/>
    <col min="4864" max="4864" width="27.42578125" style="2" customWidth="1"/>
    <col min="4865" max="4866" width="17" style="2" customWidth="1"/>
    <col min="4867" max="4868" width="17.5703125" style="2" customWidth="1"/>
    <col min="4869" max="4869" width="22.85546875" style="2" customWidth="1"/>
    <col min="4870" max="4870" width="2.42578125" style="2" customWidth="1"/>
    <col min="4871" max="4871" width="0" style="2" hidden="1" customWidth="1"/>
    <col min="4872" max="4872" width="25.42578125" style="2" customWidth="1"/>
    <col min="4873" max="4873" width="23.5703125" style="2" customWidth="1"/>
    <col min="4874" max="4874" width="25.42578125" style="2" customWidth="1"/>
    <col min="4875" max="4875" width="16.28515625" style="2" customWidth="1"/>
    <col min="4876" max="4876" width="14.28515625" style="2" customWidth="1"/>
    <col min="4877" max="4877" width="13.140625" style="2" customWidth="1"/>
    <col min="4878" max="4878" width="15.28515625" style="2" customWidth="1"/>
    <col min="4879" max="4879" width="11.5703125" style="2" customWidth="1"/>
    <col min="4880" max="5118" width="11.5703125" style="2"/>
    <col min="5119" max="5119" width="19.7109375" style="2" customWidth="1"/>
    <col min="5120" max="5120" width="27.42578125" style="2" customWidth="1"/>
    <col min="5121" max="5122" width="17" style="2" customWidth="1"/>
    <col min="5123" max="5124" width="17.5703125" style="2" customWidth="1"/>
    <col min="5125" max="5125" width="22.85546875" style="2" customWidth="1"/>
    <col min="5126" max="5126" width="2.42578125" style="2" customWidth="1"/>
    <col min="5127" max="5127" width="0" style="2" hidden="1" customWidth="1"/>
    <col min="5128" max="5128" width="25.42578125" style="2" customWidth="1"/>
    <col min="5129" max="5129" width="23.5703125" style="2" customWidth="1"/>
    <col min="5130" max="5130" width="25.42578125" style="2" customWidth="1"/>
    <col min="5131" max="5131" width="16.28515625" style="2" customWidth="1"/>
    <col min="5132" max="5132" width="14.28515625" style="2" customWidth="1"/>
    <col min="5133" max="5133" width="13.140625" style="2" customWidth="1"/>
    <col min="5134" max="5134" width="15.28515625" style="2" customWidth="1"/>
    <col min="5135" max="5135" width="11.5703125" style="2" customWidth="1"/>
    <col min="5136" max="5374" width="11.5703125" style="2"/>
    <col min="5375" max="5375" width="19.7109375" style="2" customWidth="1"/>
    <col min="5376" max="5376" width="27.42578125" style="2" customWidth="1"/>
    <col min="5377" max="5378" width="17" style="2" customWidth="1"/>
    <col min="5379" max="5380" width="17.5703125" style="2" customWidth="1"/>
    <col min="5381" max="5381" width="22.85546875" style="2" customWidth="1"/>
    <col min="5382" max="5382" width="2.42578125" style="2" customWidth="1"/>
    <col min="5383" max="5383" width="0" style="2" hidden="1" customWidth="1"/>
    <col min="5384" max="5384" width="25.42578125" style="2" customWidth="1"/>
    <col min="5385" max="5385" width="23.5703125" style="2" customWidth="1"/>
    <col min="5386" max="5386" width="25.42578125" style="2" customWidth="1"/>
    <col min="5387" max="5387" width="16.28515625" style="2" customWidth="1"/>
    <col min="5388" max="5388" width="14.28515625" style="2" customWidth="1"/>
    <col min="5389" max="5389" width="13.140625" style="2" customWidth="1"/>
    <col min="5390" max="5390" width="15.28515625" style="2" customWidth="1"/>
    <col min="5391" max="5391" width="11.5703125" style="2" customWidth="1"/>
    <col min="5392" max="5630" width="11.5703125" style="2"/>
    <col min="5631" max="5631" width="19.7109375" style="2" customWidth="1"/>
    <col min="5632" max="5632" width="27.42578125" style="2" customWidth="1"/>
    <col min="5633" max="5634" width="17" style="2" customWidth="1"/>
    <col min="5635" max="5636" width="17.5703125" style="2" customWidth="1"/>
    <col min="5637" max="5637" width="22.85546875" style="2" customWidth="1"/>
    <col min="5638" max="5638" width="2.42578125" style="2" customWidth="1"/>
    <col min="5639" max="5639" width="0" style="2" hidden="1" customWidth="1"/>
    <col min="5640" max="5640" width="25.42578125" style="2" customWidth="1"/>
    <col min="5641" max="5641" width="23.5703125" style="2" customWidth="1"/>
    <col min="5642" max="5642" width="25.42578125" style="2" customWidth="1"/>
    <col min="5643" max="5643" width="16.28515625" style="2" customWidth="1"/>
    <col min="5644" max="5644" width="14.28515625" style="2" customWidth="1"/>
    <col min="5645" max="5645" width="13.140625" style="2" customWidth="1"/>
    <col min="5646" max="5646" width="15.28515625" style="2" customWidth="1"/>
    <col min="5647" max="5647" width="11.5703125" style="2" customWidth="1"/>
    <col min="5648" max="5886" width="11.5703125" style="2"/>
    <col min="5887" max="5887" width="19.7109375" style="2" customWidth="1"/>
    <col min="5888" max="5888" width="27.42578125" style="2" customWidth="1"/>
    <col min="5889" max="5890" width="17" style="2" customWidth="1"/>
    <col min="5891" max="5892" width="17.5703125" style="2" customWidth="1"/>
    <col min="5893" max="5893" width="22.85546875" style="2" customWidth="1"/>
    <col min="5894" max="5894" width="2.42578125" style="2" customWidth="1"/>
    <col min="5895" max="5895" width="0" style="2" hidden="1" customWidth="1"/>
    <col min="5896" max="5896" width="25.42578125" style="2" customWidth="1"/>
    <col min="5897" max="5897" width="23.5703125" style="2" customWidth="1"/>
    <col min="5898" max="5898" width="25.42578125" style="2" customWidth="1"/>
    <col min="5899" max="5899" width="16.28515625" style="2" customWidth="1"/>
    <col min="5900" max="5900" width="14.28515625" style="2" customWidth="1"/>
    <col min="5901" max="5901" width="13.140625" style="2" customWidth="1"/>
    <col min="5902" max="5902" width="15.28515625" style="2" customWidth="1"/>
    <col min="5903" max="5903" width="11.5703125" style="2" customWidth="1"/>
    <col min="5904" max="6142" width="11.5703125" style="2"/>
    <col min="6143" max="6143" width="19.7109375" style="2" customWidth="1"/>
    <col min="6144" max="6144" width="27.42578125" style="2" customWidth="1"/>
    <col min="6145" max="6146" width="17" style="2" customWidth="1"/>
    <col min="6147" max="6148" width="17.5703125" style="2" customWidth="1"/>
    <col min="6149" max="6149" width="22.85546875" style="2" customWidth="1"/>
    <col min="6150" max="6150" width="2.42578125" style="2" customWidth="1"/>
    <col min="6151" max="6151" width="0" style="2" hidden="1" customWidth="1"/>
    <col min="6152" max="6152" width="25.42578125" style="2" customWidth="1"/>
    <col min="6153" max="6153" width="23.5703125" style="2" customWidth="1"/>
    <col min="6154" max="6154" width="25.42578125" style="2" customWidth="1"/>
    <col min="6155" max="6155" width="16.28515625" style="2" customWidth="1"/>
    <col min="6156" max="6156" width="14.28515625" style="2" customWidth="1"/>
    <col min="6157" max="6157" width="13.140625" style="2" customWidth="1"/>
    <col min="6158" max="6158" width="15.28515625" style="2" customWidth="1"/>
    <col min="6159" max="6159" width="11.5703125" style="2" customWidth="1"/>
    <col min="6160" max="6398" width="11.5703125" style="2"/>
    <col min="6399" max="6399" width="19.7109375" style="2" customWidth="1"/>
    <col min="6400" max="6400" width="27.42578125" style="2" customWidth="1"/>
    <col min="6401" max="6402" width="17" style="2" customWidth="1"/>
    <col min="6403" max="6404" width="17.5703125" style="2" customWidth="1"/>
    <col min="6405" max="6405" width="22.85546875" style="2" customWidth="1"/>
    <col min="6406" max="6406" width="2.42578125" style="2" customWidth="1"/>
    <col min="6407" max="6407" width="0" style="2" hidden="1" customWidth="1"/>
    <col min="6408" max="6408" width="25.42578125" style="2" customWidth="1"/>
    <col min="6409" max="6409" width="23.5703125" style="2" customWidth="1"/>
    <col min="6410" max="6410" width="25.42578125" style="2" customWidth="1"/>
    <col min="6411" max="6411" width="16.28515625" style="2" customWidth="1"/>
    <col min="6412" max="6412" width="14.28515625" style="2" customWidth="1"/>
    <col min="6413" max="6413" width="13.140625" style="2" customWidth="1"/>
    <col min="6414" max="6414" width="15.28515625" style="2" customWidth="1"/>
    <col min="6415" max="6415" width="11.5703125" style="2" customWidth="1"/>
    <col min="6416" max="6654" width="11.5703125" style="2"/>
    <col min="6655" max="6655" width="19.7109375" style="2" customWidth="1"/>
    <col min="6656" max="6656" width="27.42578125" style="2" customWidth="1"/>
    <col min="6657" max="6658" width="17" style="2" customWidth="1"/>
    <col min="6659" max="6660" width="17.5703125" style="2" customWidth="1"/>
    <col min="6661" max="6661" width="22.85546875" style="2" customWidth="1"/>
    <col min="6662" max="6662" width="2.42578125" style="2" customWidth="1"/>
    <col min="6663" max="6663" width="0" style="2" hidden="1" customWidth="1"/>
    <col min="6664" max="6664" width="25.42578125" style="2" customWidth="1"/>
    <col min="6665" max="6665" width="23.5703125" style="2" customWidth="1"/>
    <col min="6666" max="6666" width="25.42578125" style="2" customWidth="1"/>
    <col min="6667" max="6667" width="16.28515625" style="2" customWidth="1"/>
    <col min="6668" max="6668" width="14.28515625" style="2" customWidth="1"/>
    <col min="6669" max="6669" width="13.140625" style="2" customWidth="1"/>
    <col min="6670" max="6670" width="15.28515625" style="2" customWidth="1"/>
    <col min="6671" max="6671" width="11.5703125" style="2" customWidth="1"/>
    <col min="6672" max="6910" width="11.5703125" style="2"/>
    <col min="6911" max="6911" width="19.7109375" style="2" customWidth="1"/>
    <col min="6912" max="6912" width="27.42578125" style="2" customWidth="1"/>
    <col min="6913" max="6914" width="17" style="2" customWidth="1"/>
    <col min="6915" max="6916" width="17.5703125" style="2" customWidth="1"/>
    <col min="6917" max="6917" width="22.85546875" style="2" customWidth="1"/>
    <col min="6918" max="6918" width="2.42578125" style="2" customWidth="1"/>
    <col min="6919" max="6919" width="0" style="2" hidden="1" customWidth="1"/>
    <col min="6920" max="6920" width="25.42578125" style="2" customWidth="1"/>
    <col min="6921" max="6921" width="23.5703125" style="2" customWidth="1"/>
    <col min="6922" max="6922" width="25.42578125" style="2" customWidth="1"/>
    <col min="6923" max="6923" width="16.28515625" style="2" customWidth="1"/>
    <col min="6924" max="6924" width="14.28515625" style="2" customWidth="1"/>
    <col min="6925" max="6925" width="13.140625" style="2" customWidth="1"/>
    <col min="6926" max="6926" width="15.28515625" style="2" customWidth="1"/>
    <col min="6927" max="6927" width="11.5703125" style="2" customWidth="1"/>
    <col min="6928" max="7166" width="11.5703125" style="2"/>
    <col min="7167" max="7167" width="19.7109375" style="2" customWidth="1"/>
    <col min="7168" max="7168" width="27.42578125" style="2" customWidth="1"/>
    <col min="7169" max="7170" width="17" style="2" customWidth="1"/>
    <col min="7171" max="7172" width="17.5703125" style="2" customWidth="1"/>
    <col min="7173" max="7173" width="22.85546875" style="2" customWidth="1"/>
    <col min="7174" max="7174" width="2.42578125" style="2" customWidth="1"/>
    <col min="7175" max="7175" width="0" style="2" hidden="1" customWidth="1"/>
    <col min="7176" max="7176" width="25.42578125" style="2" customWidth="1"/>
    <col min="7177" max="7177" width="23.5703125" style="2" customWidth="1"/>
    <col min="7178" max="7178" width="25.42578125" style="2" customWidth="1"/>
    <col min="7179" max="7179" width="16.28515625" style="2" customWidth="1"/>
    <col min="7180" max="7180" width="14.28515625" style="2" customWidth="1"/>
    <col min="7181" max="7181" width="13.140625" style="2" customWidth="1"/>
    <col min="7182" max="7182" width="15.28515625" style="2" customWidth="1"/>
    <col min="7183" max="7183" width="11.5703125" style="2" customWidth="1"/>
    <col min="7184" max="7422" width="11.5703125" style="2"/>
    <col min="7423" max="7423" width="19.7109375" style="2" customWidth="1"/>
    <col min="7424" max="7424" width="27.42578125" style="2" customWidth="1"/>
    <col min="7425" max="7426" width="17" style="2" customWidth="1"/>
    <col min="7427" max="7428" width="17.5703125" style="2" customWidth="1"/>
    <col min="7429" max="7429" width="22.85546875" style="2" customWidth="1"/>
    <col min="7430" max="7430" width="2.42578125" style="2" customWidth="1"/>
    <col min="7431" max="7431" width="0" style="2" hidden="1" customWidth="1"/>
    <col min="7432" max="7432" width="25.42578125" style="2" customWidth="1"/>
    <col min="7433" max="7433" width="23.5703125" style="2" customWidth="1"/>
    <col min="7434" max="7434" width="25.42578125" style="2" customWidth="1"/>
    <col min="7435" max="7435" width="16.28515625" style="2" customWidth="1"/>
    <col min="7436" max="7436" width="14.28515625" style="2" customWidth="1"/>
    <col min="7437" max="7437" width="13.140625" style="2" customWidth="1"/>
    <col min="7438" max="7438" width="15.28515625" style="2" customWidth="1"/>
    <col min="7439" max="7439" width="11.5703125" style="2" customWidth="1"/>
    <col min="7440" max="7678" width="11.5703125" style="2"/>
    <col min="7679" max="7679" width="19.7109375" style="2" customWidth="1"/>
    <col min="7680" max="7680" width="27.42578125" style="2" customWidth="1"/>
    <col min="7681" max="7682" width="17" style="2" customWidth="1"/>
    <col min="7683" max="7684" width="17.5703125" style="2" customWidth="1"/>
    <col min="7685" max="7685" width="22.85546875" style="2" customWidth="1"/>
    <col min="7686" max="7686" width="2.42578125" style="2" customWidth="1"/>
    <col min="7687" max="7687" width="0" style="2" hidden="1" customWidth="1"/>
    <col min="7688" max="7688" width="25.42578125" style="2" customWidth="1"/>
    <col min="7689" max="7689" width="23.5703125" style="2" customWidth="1"/>
    <col min="7690" max="7690" width="25.42578125" style="2" customWidth="1"/>
    <col min="7691" max="7691" width="16.28515625" style="2" customWidth="1"/>
    <col min="7692" max="7692" width="14.28515625" style="2" customWidth="1"/>
    <col min="7693" max="7693" width="13.140625" style="2" customWidth="1"/>
    <col min="7694" max="7694" width="15.28515625" style="2" customWidth="1"/>
    <col min="7695" max="7695" width="11.5703125" style="2" customWidth="1"/>
    <col min="7696" max="7934" width="11.5703125" style="2"/>
    <col min="7935" max="7935" width="19.7109375" style="2" customWidth="1"/>
    <col min="7936" max="7936" width="27.42578125" style="2" customWidth="1"/>
    <col min="7937" max="7938" width="17" style="2" customWidth="1"/>
    <col min="7939" max="7940" width="17.5703125" style="2" customWidth="1"/>
    <col min="7941" max="7941" width="22.85546875" style="2" customWidth="1"/>
    <col min="7942" max="7942" width="2.42578125" style="2" customWidth="1"/>
    <col min="7943" max="7943" width="0" style="2" hidden="1" customWidth="1"/>
    <col min="7944" max="7944" width="25.42578125" style="2" customWidth="1"/>
    <col min="7945" max="7945" width="23.5703125" style="2" customWidth="1"/>
    <col min="7946" max="7946" width="25.42578125" style="2" customWidth="1"/>
    <col min="7947" max="7947" width="16.28515625" style="2" customWidth="1"/>
    <col min="7948" max="7948" width="14.28515625" style="2" customWidth="1"/>
    <col min="7949" max="7949" width="13.140625" style="2" customWidth="1"/>
    <col min="7950" max="7950" width="15.28515625" style="2" customWidth="1"/>
    <col min="7951" max="7951" width="11.5703125" style="2" customWidth="1"/>
    <col min="7952" max="8190" width="11.5703125" style="2"/>
    <col min="8191" max="8191" width="19.7109375" style="2" customWidth="1"/>
    <col min="8192" max="8192" width="27.42578125" style="2" customWidth="1"/>
    <col min="8193" max="8194" width="17" style="2" customWidth="1"/>
    <col min="8195" max="8196" width="17.5703125" style="2" customWidth="1"/>
    <col min="8197" max="8197" width="22.85546875" style="2" customWidth="1"/>
    <col min="8198" max="8198" width="2.42578125" style="2" customWidth="1"/>
    <col min="8199" max="8199" width="0" style="2" hidden="1" customWidth="1"/>
    <col min="8200" max="8200" width="25.42578125" style="2" customWidth="1"/>
    <col min="8201" max="8201" width="23.5703125" style="2" customWidth="1"/>
    <col min="8202" max="8202" width="25.42578125" style="2" customWidth="1"/>
    <col min="8203" max="8203" width="16.28515625" style="2" customWidth="1"/>
    <col min="8204" max="8204" width="14.28515625" style="2" customWidth="1"/>
    <col min="8205" max="8205" width="13.140625" style="2" customWidth="1"/>
    <col min="8206" max="8206" width="15.28515625" style="2" customWidth="1"/>
    <col min="8207" max="8207" width="11.5703125" style="2" customWidth="1"/>
    <col min="8208" max="8446" width="11.5703125" style="2"/>
    <col min="8447" max="8447" width="19.7109375" style="2" customWidth="1"/>
    <col min="8448" max="8448" width="27.42578125" style="2" customWidth="1"/>
    <col min="8449" max="8450" width="17" style="2" customWidth="1"/>
    <col min="8451" max="8452" width="17.5703125" style="2" customWidth="1"/>
    <col min="8453" max="8453" width="22.85546875" style="2" customWidth="1"/>
    <col min="8454" max="8454" width="2.42578125" style="2" customWidth="1"/>
    <col min="8455" max="8455" width="0" style="2" hidden="1" customWidth="1"/>
    <col min="8456" max="8456" width="25.42578125" style="2" customWidth="1"/>
    <col min="8457" max="8457" width="23.5703125" style="2" customWidth="1"/>
    <col min="8458" max="8458" width="25.42578125" style="2" customWidth="1"/>
    <col min="8459" max="8459" width="16.28515625" style="2" customWidth="1"/>
    <col min="8460" max="8460" width="14.28515625" style="2" customWidth="1"/>
    <col min="8461" max="8461" width="13.140625" style="2" customWidth="1"/>
    <col min="8462" max="8462" width="15.28515625" style="2" customWidth="1"/>
    <col min="8463" max="8463" width="11.5703125" style="2" customWidth="1"/>
    <col min="8464" max="8702" width="11.5703125" style="2"/>
    <col min="8703" max="8703" width="19.7109375" style="2" customWidth="1"/>
    <col min="8704" max="8704" width="27.42578125" style="2" customWidth="1"/>
    <col min="8705" max="8706" width="17" style="2" customWidth="1"/>
    <col min="8707" max="8708" width="17.5703125" style="2" customWidth="1"/>
    <col min="8709" max="8709" width="22.85546875" style="2" customWidth="1"/>
    <col min="8710" max="8710" width="2.42578125" style="2" customWidth="1"/>
    <col min="8711" max="8711" width="0" style="2" hidden="1" customWidth="1"/>
    <col min="8712" max="8712" width="25.42578125" style="2" customWidth="1"/>
    <col min="8713" max="8713" width="23.5703125" style="2" customWidth="1"/>
    <col min="8714" max="8714" width="25.42578125" style="2" customWidth="1"/>
    <col min="8715" max="8715" width="16.28515625" style="2" customWidth="1"/>
    <col min="8716" max="8716" width="14.28515625" style="2" customWidth="1"/>
    <col min="8717" max="8717" width="13.140625" style="2" customWidth="1"/>
    <col min="8718" max="8718" width="15.28515625" style="2" customWidth="1"/>
    <col min="8719" max="8719" width="11.5703125" style="2" customWidth="1"/>
    <col min="8720" max="8958" width="11.5703125" style="2"/>
    <col min="8959" max="8959" width="19.7109375" style="2" customWidth="1"/>
    <col min="8960" max="8960" width="27.42578125" style="2" customWidth="1"/>
    <col min="8961" max="8962" width="17" style="2" customWidth="1"/>
    <col min="8963" max="8964" width="17.5703125" style="2" customWidth="1"/>
    <col min="8965" max="8965" width="22.85546875" style="2" customWidth="1"/>
    <col min="8966" max="8966" width="2.42578125" style="2" customWidth="1"/>
    <col min="8967" max="8967" width="0" style="2" hidden="1" customWidth="1"/>
    <col min="8968" max="8968" width="25.42578125" style="2" customWidth="1"/>
    <col min="8969" max="8969" width="23.5703125" style="2" customWidth="1"/>
    <col min="8970" max="8970" width="25.42578125" style="2" customWidth="1"/>
    <col min="8971" max="8971" width="16.28515625" style="2" customWidth="1"/>
    <col min="8972" max="8972" width="14.28515625" style="2" customWidth="1"/>
    <col min="8973" max="8973" width="13.140625" style="2" customWidth="1"/>
    <col min="8974" max="8974" width="15.28515625" style="2" customWidth="1"/>
    <col min="8975" max="8975" width="11.5703125" style="2" customWidth="1"/>
    <col min="8976" max="9214" width="11.5703125" style="2"/>
    <col min="9215" max="9215" width="19.7109375" style="2" customWidth="1"/>
    <col min="9216" max="9216" width="27.42578125" style="2" customWidth="1"/>
    <col min="9217" max="9218" width="17" style="2" customWidth="1"/>
    <col min="9219" max="9220" width="17.5703125" style="2" customWidth="1"/>
    <col min="9221" max="9221" width="22.85546875" style="2" customWidth="1"/>
    <col min="9222" max="9222" width="2.42578125" style="2" customWidth="1"/>
    <col min="9223" max="9223" width="0" style="2" hidden="1" customWidth="1"/>
    <col min="9224" max="9224" width="25.42578125" style="2" customWidth="1"/>
    <col min="9225" max="9225" width="23.5703125" style="2" customWidth="1"/>
    <col min="9226" max="9226" width="25.42578125" style="2" customWidth="1"/>
    <col min="9227" max="9227" width="16.28515625" style="2" customWidth="1"/>
    <col min="9228" max="9228" width="14.28515625" style="2" customWidth="1"/>
    <col min="9229" max="9229" width="13.140625" style="2" customWidth="1"/>
    <col min="9230" max="9230" width="15.28515625" style="2" customWidth="1"/>
    <col min="9231" max="9231" width="11.5703125" style="2" customWidth="1"/>
    <col min="9232" max="9470" width="11.5703125" style="2"/>
    <col min="9471" max="9471" width="19.7109375" style="2" customWidth="1"/>
    <col min="9472" max="9472" width="27.42578125" style="2" customWidth="1"/>
    <col min="9473" max="9474" width="17" style="2" customWidth="1"/>
    <col min="9475" max="9476" width="17.5703125" style="2" customWidth="1"/>
    <col min="9477" max="9477" width="22.85546875" style="2" customWidth="1"/>
    <col min="9478" max="9478" width="2.42578125" style="2" customWidth="1"/>
    <col min="9479" max="9479" width="0" style="2" hidden="1" customWidth="1"/>
    <col min="9480" max="9480" width="25.42578125" style="2" customWidth="1"/>
    <col min="9481" max="9481" width="23.5703125" style="2" customWidth="1"/>
    <col min="9482" max="9482" width="25.42578125" style="2" customWidth="1"/>
    <col min="9483" max="9483" width="16.28515625" style="2" customWidth="1"/>
    <col min="9484" max="9484" width="14.28515625" style="2" customWidth="1"/>
    <col min="9485" max="9485" width="13.140625" style="2" customWidth="1"/>
    <col min="9486" max="9486" width="15.28515625" style="2" customWidth="1"/>
    <col min="9487" max="9487" width="11.5703125" style="2" customWidth="1"/>
    <col min="9488" max="9726" width="11.5703125" style="2"/>
    <col min="9727" max="9727" width="19.7109375" style="2" customWidth="1"/>
    <col min="9728" max="9728" width="27.42578125" style="2" customWidth="1"/>
    <col min="9729" max="9730" width="17" style="2" customWidth="1"/>
    <col min="9731" max="9732" width="17.5703125" style="2" customWidth="1"/>
    <col min="9733" max="9733" width="22.85546875" style="2" customWidth="1"/>
    <col min="9734" max="9734" width="2.42578125" style="2" customWidth="1"/>
    <col min="9735" max="9735" width="0" style="2" hidden="1" customWidth="1"/>
    <col min="9736" max="9736" width="25.42578125" style="2" customWidth="1"/>
    <col min="9737" max="9737" width="23.5703125" style="2" customWidth="1"/>
    <col min="9738" max="9738" width="25.42578125" style="2" customWidth="1"/>
    <col min="9739" max="9739" width="16.28515625" style="2" customWidth="1"/>
    <col min="9740" max="9740" width="14.28515625" style="2" customWidth="1"/>
    <col min="9741" max="9741" width="13.140625" style="2" customWidth="1"/>
    <col min="9742" max="9742" width="15.28515625" style="2" customWidth="1"/>
    <col min="9743" max="9743" width="11.5703125" style="2" customWidth="1"/>
    <col min="9744" max="9982" width="11.5703125" style="2"/>
    <col min="9983" max="9983" width="19.7109375" style="2" customWidth="1"/>
    <col min="9984" max="9984" width="27.42578125" style="2" customWidth="1"/>
    <col min="9985" max="9986" width="17" style="2" customWidth="1"/>
    <col min="9987" max="9988" width="17.5703125" style="2" customWidth="1"/>
    <col min="9989" max="9989" width="22.85546875" style="2" customWidth="1"/>
    <col min="9990" max="9990" width="2.42578125" style="2" customWidth="1"/>
    <col min="9991" max="9991" width="0" style="2" hidden="1" customWidth="1"/>
    <col min="9992" max="9992" width="25.42578125" style="2" customWidth="1"/>
    <col min="9993" max="9993" width="23.5703125" style="2" customWidth="1"/>
    <col min="9994" max="9994" width="25.42578125" style="2" customWidth="1"/>
    <col min="9995" max="9995" width="16.28515625" style="2" customWidth="1"/>
    <col min="9996" max="9996" width="14.28515625" style="2" customWidth="1"/>
    <col min="9997" max="9997" width="13.140625" style="2" customWidth="1"/>
    <col min="9998" max="9998" width="15.28515625" style="2" customWidth="1"/>
    <col min="9999" max="9999" width="11.5703125" style="2" customWidth="1"/>
    <col min="10000" max="10238" width="11.5703125" style="2"/>
    <col min="10239" max="10239" width="19.7109375" style="2" customWidth="1"/>
    <col min="10240" max="10240" width="27.42578125" style="2" customWidth="1"/>
    <col min="10241" max="10242" width="17" style="2" customWidth="1"/>
    <col min="10243" max="10244" width="17.5703125" style="2" customWidth="1"/>
    <col min="10245" max="10245" width="22.85546875" style="2" customWidth="1"/>
    <col min="10246" max="10246" width="2.42578125" style="2" customWidth="1"/>
    <col min="10247" max="10247" width="0" style="2" hidden="1" customWidth="1"/>
    <col min="10248" max="10248" width="25.42578125" style="2" customWidth="1"/>
    <col min="10249" max="10249" width="23.5703125" style="2" customWidth="1"/>
    <col min="10250" max="10250" width="25.42578125" style="2" customWidth="1"/>
    <col min="10251" max="10251" width="16.28515625" style="2" customWidth="1"/>
    <col min="10252" max="10252" width="14.28515625" style="2" customWidth="1"/>
    <col min="10253" max="10253" width="13.140625" style="2" customWidth="1"/>
    <col min="10254" max="10254" width="15.28515625" style="2" customWidth="1"/>
    <col min="10255" max="10255" width="11.5703125" style="2" customWidth="1"/>
    <col min="10256" max="10494" width="11.5703125" style="2"/>
    <col min="10495" max="10495" width="19.7109375" style="2" customWidth="1"/>
    <col min="10496" max="10496" width="27.42578125" style="2" customWidth="1"/>
    <col min="10497" max="10498" width="17" style="2" customWidth="1"/>
    <col min="10499" max="10500" width="17.5703125" style="2" customWidth="1"/>
    <col min="10501" max="10501" width="22.85546875" style="2" customWidth="1"/>
    <col min="10502" max="10502" width="2.42578125" style="2" customWidth="1"/>
    <col min="10503" max="10503" width="0" style="2" hidden="1" customWidth="1"/>
    <col min="10504" max="10504" width="25.42578125" style="2" customWidth="1"/>
    <col min="10505" max="10505" width="23.5703125" style="2" customWidth="1"/>
    <col min="10506" max="10506" width="25.42578125" style="2" customWidth="1"/>
    <col min="10507" max="10507" width="16.28515625" style="2" customWidth="1"/>
    <col min="10508" max="10508" width="14.28515625" style="2" customWidth="1"/>
    <col min="10509" max="10509" width="13.140625" style="2" customWidth="1"/>
    <col min="10510" max="10510" width="15.28515625" style="2" customWidth="1"/>
    <col min="10511" max="10511" width="11.5703125" style="2" customWidth="1"/>
    <col min="10512" max="10750" width="11.5703125" style="2"/>
    <col min="10751" max="10751" width="19.7109375" style="2" customWidth="1"/>
    <col min="10752" max="10752" width="27.42578125" style="2" customWidth="1"/>
    <col min="10753" max="10754" width="17" style="2" customWidth="1"/>
    <col min="10755" max="10756" width="17.5703125" style="2" customWidth="1"/>
    <col min="10757" max="10757" width="22.85546875" style="2" customWidth="1"/>
    <col min="10758" max="10758" width="2.42578125" style="2" customWidth="1"/>
    <col min="10759" max="10759" width="0" style="2" hidden="1" customWidth="1"/>
    <col min="10760" max="10760" width="25.42578125" style="2" customWidth="1"/>
    <col min="10761" max="10761" width="23.5703125" style="2" customWidth="1"/>
    <col min="10762" max="10762" width="25.42578125" style="2" customWidth="1"/>
    <col min="10763" max="10763" width="16.28515625" style="2" customWidth="1"/>
    <col min="10764" max="10764" width="14.28515625" style="2" customWidth="1"/>
    <col min="10765" max="10765" width="13.140625" style="2" customWidth="1"/>
    <col min="10766" max="10766" width="15.28515625" style="2" customWidth="1"/>
    <col min="10767" max="10767" width="11.5703125" style="2" customWidth="1"/>
    <col min="10768" max="11006" width="11.5703125" style="2"/>
    <col min="11007" max="11007" width="19.7109375" style="2" customWidth="1"/>
    <col min="11008" max="11008" width="27.42578125" style="2" customWidth="1"/>
    <col min="11009" max="11010" width="17" style="2" customWidth="1"/>
    <col min="11011" max="11012" width="17.5703125" style="2" customWidth="1"/>
    <col min="11013" max="11013" width="22.85546875" style="2" customWidth="1"/>
    <col min="11014" max="11014" width="2.42578125" style="2" customWidth="1"/>
    <col min="11015" max="11015" width="0" style="2" hidden="1" customWidth="1"/>
    <col min="11016" max="11016" width="25.42578125" style="2" customWidth="1"/>
    <col min="11017" max="11017" width="23.5703125" style="2" customWidth="1"/>
    <col min="11018" max="11018" width="25.42578125" style="2" customWidth="1"/>
    <col min="11019" max="11019" width="16.28515625" style="2" customWidth="1"/>
    <col min="11020" max="11020" width="14.28515625" style="2" customWidth="1"/>
    <col min="11021" max="11021" width="13.140625" style="2" customWidth="1"/>
    <col min="11022" max="11022" width="15.28515625" style="2" customWidth="1"/>
    <col min="11023" max="11023" width="11.5703125" style="2" customWidth="1"/>
    <col min="11024" max="11262" width="11.5703125" style="2"/>
    <col min="11263" max="11263" width="19.7109375" style="2" customWidth="1"/>
    <col min="11264" max="11264" width="27.42578125" style="2" customWidth="1"/>
    <col min="11265" max="11266" width="17" style="2" customWidth="1"/>
    <col min="11267" max="11268" width="17.5703125" style="2" customWidth="1"/>
    <col min="11269" max="11269" width="22.85546875" style="2" customWidth="1"/>
    <col min="11270" max="11270" width="2.42578125" style="2" customWidth="1"/>
    <col min="11271" max="11271" width="0" style="2" hidden="1" customWidth="1"/>
    <col min="11272" max="11272" width="25.42578125" style="2" customWidth="1"/>
    <col min="11273" max="11273" width="23.5703125" style="2" customWidth="1"/>
    <col min="11274" max="11274" width="25.42578125" style="2" customWidth="1"/>
    <col min="11275" max="11275" width="16.28515625" style="2" customWidth="1"/>
    <col min="11276" max="11276" width="14.28515625" style="2" customWidth="1"/>
    <col min="11277" max="11277" width="13.140625" style="2" customWidth="1"/>
    <col min="11278" max="11278" width="15.28515625" style="2" customWidth="1"/>
    <col min="11279" max="11279" width="11.5703125" style="2" customWidth="1"/>
    <col min="11280" max="11518" width="11.5703125" style="2"/>
    <col min="11519" max="11519" width="19.7109375" style="2" customWidth="1"/>
    <col min="11520" max="11520" width="27.42578125" style="2" customWidth="1"/>
    <col min="11521" max="11522" width="17" style="2" customWidth="1"/>
    <col min="11523" max="11524" width="17.5703125" style="2" customWidth="1"/>
    <col min="11525" max="11525" width="22.85546875" style="2" customWidth="1"/>
    <col min="11526" max="11526" width="2.42578125" style="2" customWidth="1"/>
    <col min="11527" max="11527" width="0" style="2" hidden="1" customWidth="1"/>
    <col min="11528" max="11528" width="25.42578125" style="2" customWidth="1"/>
    <col min="11529" max="11529" width="23.5703125" style="2" customWidth="1"/>
    <col min="11530" max="11530" width="25.42578125" style="2" customWidth="1"/>
    <col min="11531" max="11531" width="16.28515625" style="2" customWidth="1"/>
    <col min="11532" max="11532" width="14.28515625" style="2" customWidth="1"/>
    <col min="11533" max="11533" width="13.140625" style="2" customWidth="1"/>
    <col min="11534" max="11534" width="15.28515625" style="2" customWidth="1"/>
    <col min="11535" max="11535" width="11.5703125" style="2" customWidth="1"/>
    <col min="11536" max="11774" width="11.5703125" style="2"/>
    <col min="11775" max="11775" width="19.7109375" style="2" customWidth="1"/>
    <col min="11776" max="11776" width="27.42578125" style="2" customWidth="1"/>
    <col min="11777" max="11778" width="17" style="2" customWidth="1"/>
    <col min="11779" max="11780" width="17.5703125" style="2" customWidth="1"/>
    <col min="11781" max="11781" width="22.85546875" style="2" customWidth="1"/>
    <col min="11782" max="11782" width="2.42578125" style="2" customWidth="1"/>
    <col min="11783" max="11783" width="0" style="2" hidden="1" customWidth="1"/>
    <col min="11784" max="11784" width="25.42578125" style="2" customWidth="1"/>
    <col min="11785" max="11785" width="23.5703125" style="2" customWidth="1"/>
    <col min="11786" max="11786" width="25.42578125" style="2" customWidth="1"/>
    <col min="11787" max="11787" width="16.28515625" style="2" customWidth="1"/>
    <col min="11788" max="11788" width="14.28515625" style="2" customWidth="1"/>
    <col min="11789" max="11789" width="13.140625" style="2" customWidth="1"/>
    <col min="11790" max="11790" width="15.28515625" style="2" customWidth="1"/>
    <col min="11791" max="11791" width="11.5703125" style="2" customWidth="1"/>
    <col min="11792" max="12030" width="11.5703125" style="2"/>
    <col min="12031" max="12031" width="19.7109375" style="2" customWidth="1"/>
    <col min="12032" max="12032" width="27.42578125" style="2" customWidth="1"/>
    <col min="12033" max="12034" width="17" style="2" customWidth="1"/>
    <col min="12035" max="12036" width="17.5703125" style="2" customWidth="1"/>
    <col min="12037" max="12037" width="22.85546875" style="2" customWidth="1"/>
    <col min="12038" max="12038" width="2.42578125" style="2" customWidth="1"/>
    <col min="12039" max="12039" width="0" style="2" hidden="1" customWidth="1"/>
    <col min="12040" max="12040" width="25.42578125" style="2" customWidth="1"/>
    <col min="12041" max="12041" width="23.5703125" style="2" customWidth="1"/>
    <col min="12042" max="12042" width="25.42578125" style="2" customWidth="1"/>
    <col min="12043" max="12043" width="16.28515625" style="2" customWidth="1"/>
    <col min="12044" max="12044" width="14.28515625" style="2" customWidth="1"/>
    <col min="12045" max="12045" width="13.140625" style="2" customWidth="1"/>
    <col min="12046" max="12046" width="15.28515625" style="2" customWidth="1"/>
    <col min="12047" max="12047" width="11.5703125" style="2" customWidth="1"/>
    <col min="12048" max="12286" width="11.5703125" style="2"/>
    <col min="12287" max="12287" width="19.7109375" style="2" customWidth="1"/>
    <col min="12288" max="12288" width="27.42578125" style="2" customWidth="1"/>
    <col min="12289" max="12290" width="17" style="2" customWidth="1"/>
    <col min="12291" max="12292" width="17.5703125" style="2" customWidth="1"/>
    <col min="12293" max="12293" width="22.85546875" style="2" customWidth="1"/>
    <col min="12294" max="12294" width="2.42578125" style="2" customWidth="1"/>
    <col min="12295" max="12295" width="0" style="2" hidden="1" customWidth="1"/>
    <col min="12296" max="12296" width="25.42578125" style="2" customWidth="1"/>
    <col min="12297" max="12297" width="23.5703125" style="2" customWidth="1"/>
    <col min="12298" max="12298" width="25.42578125" style="2" customWidth="1"/>
    <col min="12299" max="12299" width="16.28515625" style="2" customWidth="1"/>
    <col min="12300" max="12300" width="14.28515625" style="2" customWidth="1"/>
    <col min="12301" max="12301" width="13.140625" style="2" customWidth="1"/>
    <col min="12302" max="12302" width="15.28515625" style="2" customWidth="1"/>
    <col min="12303" max="12303" width="11.5703125" style="2" customWidth="1"/>
    <col min="12304" max="12542" width="11.5703125" style="2"/>
    <col min="12543" max="12543" width="19.7109375" style="2" customWidth="1"/>
    <col min="12544" max="12544" width="27.42578125" style="2" customWidth="1"/>
    <col min="12545" max="12546" width="17" style="2" customWidth="1"/>
    <col min="12547" max="12548" width="17.5703125" style="2" customWidth="1"/>
    <col min="12549" max="12549" width="22.85546875" style="2" customWidth="1"/>
    <col min="12550" max="12550" width="2.42578125" style="2" customWidth="1"/>
    <col min="12551" max="12551" width="0" style="2" hidden="1" customWidth="1"/>
    <col min="12552" max="12552" width="25.42578125" style="2" customWidth="1"/>
    <col min="12553" max="12553" width="23.5703125" style="2" customWidth="1"/>
    <col min="12554" max="12554" width="25.42578125" style="2" customWidth="1"/>
    <col min="12555" max="12555" width="16.28515625" style="2" customWidth="1"/>
    <col min="12556" max="12556" width="14.28515625" style="2" customWidth="1"/>
    <col min="12557" max="12557" width="13.140625" style="2" customWidth="1"/>
    <col min="12558" max="12558" width="15.28515625" style="2" customWidth="1"/>
    <col min="12559" max="12559" width="11.5703125" style="2" customWidth="1"/>
    <col min="12560" max="12798" width="11.5703125" style="2"/>
    <col min="12799" max="12799" width="19.7109375" style="2" customWidth="1"/>
    <col min="12800" max="12800" width="27.42578125" style="2" customWidth="1"/>
    <col min="12801" max="12802" width="17" style="2" customWidth="1"/>
    <col min="12803" max="12804" width="17.5703125" style="2" customWidth="1"/>
    <col min="12805" max="12805" width="22.85546875" style="2" customWidth="1"/>
    <col min="12806" max="12806" width="2.42578125" style="2" customWidth="1"/>
    <col min="12807" max="12807" width="0" style="2" hidden="1" customWidth="1"/>
    <col min="12808" max="12808" width="25.42578125" style="2" customWidth="1"/>
    <col min="12809" max="12809" width="23.5703125" style="2" customWidth="1"/>
    <col min="12810" max="12810" width="25.42578125" style="2" customWidth="1"/>
    <col min="12811" max="12811" width="16.28515625" style="2" customWidth="1"/>
    <col min="12812" max="12812" width="14.28515625" style="2" customWidth="1"/>
    <col min="12813" max="12813" width="13.140625" style="2" customWidth="1"/>
    <col min="12814" max="12814" width="15.28515625" style="2" customWidth="1"/>
    <col min="12815" max="12815" width="11.5703125" style="2" customWidth="1"/>
    <col min="12816" max="13054" width="11.5703125" style="2"/>
    <col min="13055" max="13055" width="19.7109375" style="2" customWidth="1"/>
    <col min="13056" max="13056" width="27.42578125" style="2" customWidth="1"/>
    <col min="13057" max="13058" width="17" style="2" customWidth="1"/>
    <col min="13059" max="13060" width="17.5703125" style="2" customWidth="1"/>
    <col min="13061" max="13061" width="22.85546875" style="2" customWidth="1"/>
    <col min="13062" max="13062" width="2.42578125" style="2" customWidth="1"/>
    <col min="13063" max="13063" width="0" style="2" hidden="1" customWidth="1"/>
    <col min="13064" max="13064" width="25.42578125" style="2" customWidth="1"/>
    <col min="13065" max="13065" width="23.5703125" style="2" customWidth="1"/>
    <col min="13066" max="13066" width="25.42578125" style="2" customWidth="1"/>
    <col min="13067" max="13067" width="16.28515625" style="2" customWidth="1"/>
    <col min="13068" max="13068" width="14.28515625" style="2" customWidth="1"/>
    <col min="13069" max="13069" width="13.140625" style="2" customWidth="1"/>
    <col min="13070" max="13070" width="15.28515625" style="2" customWidth="1"/>
    <col min="13071" max="13071" width="11.5703125" style="2" customWidth="1"/>
    <col min="13072" max="13310" width="11.5703125" style="2"/>
    <col min="13311" max="13311" width="19.7109375" style="2" customWidth="1"/>
    <col min="13312" max="13312" width="27.42578125" style="2" customWidth="1"/>
    <col min="13313" max="13314" width="17" style="2" customWidth="1"/>
    <col min="13315" max="13316" width="17.5703125" style="2" customWidth="1"/>
    <col min="13317" max="13317" width="22.85546875" style="2" customWidth="1"/>
    <col min="13318" max="13318" width="2.42578125" style="2" customWidth="1"/>
    <col min="13319" max="13319" width="0" style="2" hidden="1" customWidth="1"/>
    <col min="13320" max="13320" width="25.42578125" style="2" customWidth="1"/>
    <col min="13321" max="13321" width="23.5703125" style="2" customWidth="1"/>
    <col min="13322" max="13322" width="25.42578125" style="2" customWidth="1"/>
    <col min="13323" max="13323" width="16.28515625" style="2" customWidth="1"/>
    <col min="13324" max="13324" width="14.28515625" style="2" customWidth="1"/>
    <col min="13325" max="13325" width="13.140625" style="2" customWidth="1"/>
    <col min="13326" max="13326" width="15.28515625" style="2" customWidth="1"/>
    <col min="13327" max="13327" width="11.5703125" style="2" customWidth="1"/>
    <col min="13328" max="13566" width="11.5703125" style="2"/>
    <col min="13567" max="13567" width="19.7109375" style="2" customWidth="1"/>
    <col min="13568" max="13568" width="27.42578125" style="2" customWidth="1"/>
    <col min="13569" max="13570" width="17" style="2" customWidth="1"/>
    <col min="13571" max="13572" width="17.5703125" style="2" customWidth="1"/>
    <col min="13573" max="13573" width="22.85546875" style="2" customWidth="1"/>
    <col min="13574" max="13574" width="2.42578125" style="2" customWidth="1"/>
    <col min="13575" max="13575" width="0" style="2" hidden="1" customWidth="1"/>
    <col min="13576" max="13576" width="25.42578125" style="2" customWidth="1"/>
    <col min="13577" max="13577" width="23.5703125" style="2" customWidth="1"/>
    <col min="13578" max="13578" width="25.42578125" style="2" customWidth="1"/>
    <col min="13579" max="13579" width="16.28515625" style="2" customWidth="1"/>
    <col min="13580" max="13580" width="14.28515625" style="2" customWidth="1"/>
    <col min="13581" max="13581" width="13.140625" style="2" customWidth="1"/>
    <col min="13582" max="13582" width="15.28515625" style="2" customWidth="1"/>
    <col min="13583" max="13583" width="11.5703125" style="2" customWidth="1"/>
    <col min="13584" max="13822" width="11.5703125" style="2"/>
    <col min="13823" max="13823" width="19.7109375" style="2" customWidth="1"/>
    <col min="13824" max="13824" width="27.42578125" style="2" customWidth="1"/>
    <col min="13825" max="13826" width="17" style="2" customWidth="1"/>
    <col min="13827" max="13828" width="17.5703125" style="2" customWidth="1"/>
    <col min="13829" max="13829" width="22.85546875" style="2" customWidth="1"/>
    <col min="13830" max="13830" width="2.42578125" style="2" customWidth="1"/>
    <col min="13831" max="13831" width="0" style="2" hidden="1" customWidth="1"/>
    <col min="13832" max="13832" width="25.42578125" style="2" customWidth="1"/>
    <col min="13833" max="13833" width="23.5703125" style="2" customWidth="1"/>
    <col min="13834" max="13834" width="25.42578125" style="2" customWidth="1"/>
    <col min="13835" max="13835" width="16.28515625" style="2" customWidth="1"/>
    <col min="13836" max="13836" width="14.28515625" style="2" customWidth="1"/>
    <col min="13837" max="13837" width="13.140625" style="2" customWidth="1"/>
    <col min="13838" max="13838" width="15.28515625" style="2" customWidth="1"/>
    <col min="13839" max="13839" width="11.5703125" style="2" customWidth="1"/>
    <col min="13840" max="14078" width="11.5703125" style="2"/>
    <col min="14079" max="14079" width="19.7109375" style="2" customWidth="1"/>
    <col min="14080" max="14080" width="27.42578125" style="2" customWidth="1"/>
    <col min="14081" max="14082" width="17" style="2" customWidth="1"/>
    <col min="14083" max="14084" width="17.5703125" style="2" customWidth="1"/>
    <col min="14085" max="14085" width="22.85546875" style="2" customWidth="1"/>
    <col min="14086" max="14086" width="2.42578125" style="2" customWidth="1"/>
    <col min="14087" max="14087" width="0" style="2" hidden="1" customWidth="1"/>
    <col min="14088" max="14088" width="25.42578125" style="2" customWidth="1"/>
    <col min="14089" max="14089" width="23.5703125" style="2" customWidth="1"/>
    <col min="14090" max="14090" width="25.42578125" style="2" customWidth="1"/>
    <col min="14091" max="14091" width="16.28515625" style="2" customWidth="1"/>
    <col min="14092" max="14092" width="14.28515625" style="2" customWidth="1"/>
    <col min="14093" max="14093" width="13.140625" style="2" customWidth="1"/>
    <col min="14094" max="14094" width="15.28515625" style="2" customWidth="1"/>
    <col min="14095" max="14095" width="11.5703125" style="2" customWidth="1"/>
    <col min="14096" max="14334" width="11.5703125" style="2"/>
    <col min="14335" max="14335" width="19.7109375" style="2" customWidth="1"/>
    <col min="14336" max="14336" width="27.42578125" style="2" customWidth="1"/>
    <col min="14337" max="14338" width="17" style="2" customWidth="1"/>
    <col min="14339" max="14340" width="17.5703125" style="2" customWidth="1"/>
    <col min="14341" max="14341" width="22.85546875" style="2" customWidth="1"/>
    <col min="14342" max="14342" width="2.42578125" style="2" customWidth="1"/>
    <col min="14343" max="14343" width="0" style="2" hidden="1" customWidth="1"/>
    <col min="14344" max="14344" width="25.42578125" style="2" customWidth="1"/>
    <col min="14345" max="14345" width="23.5703125" style="2" customWidth="1"/>
    <col min="14346" max="14346" width="25.42578125" style="2" customWidth="1"/>
    <col min="14347" max="14347" width="16.28515625" style="2" customWidth="1"/>
    <col min="14348" max="14348" width="14.28515625" style="2" customWidth="1"/>
    <col min="14349" max="14349" width="13.140625" style="2" customWidth="1"/>
    <col min="14350" max="14350" width="15.28515625" style="2" customWidth="1"/>
    <col min="14351" max="14351" width="11.5703125" style="2" customWidth="1"/>
    <col min="14352" max="14590" width="11.5703125" style="2"/>
    <col min="14591" max="14591" width="19.7109375" style="2" customWidth="1"/>
    <col min="14592" max="14592" width="27.42578125" style="2" customWidth="1"/>
    <col min="14593" max="14594" width="17" style="2" customWidth="1"/>
    <col min="14595" max="14596" width="17.5703125" style="2" customWidth="1"/>
    <col min="14597" max="14597" width="22.85546875" style="2" customWidth="1"/>
    <col min="14598" max="14598" width="2.42578125" style="2" customWidth="1"/>
    <col min="14599" max="14599" width="0" style="2" hidden="1" customWidth="1"/>
    <col min="14600" max="14600" width="25.42578125" style="2" customWidth="1"/>
    <col min="14601" max="14601" width="23.5703125" style="2" customWidth="1"/>
    <col min="14602" max="14602" width="25.42578125" style="2" customWidth="1"/>
    <col min="14603" max="14603" width="16.28515625" style="2" customWidth="1"/>
    <col min="14604" max="14604" width="14.28515625" style="2" customWidth="1"/>
    <col min="14605" max="14605" width="13.140625" style="2" customWidth="1"/>
    <col min="14606" max="14606" width="15.28515625" style="2" customWidth="1"/>
    <col min="14607" max="14607" width="11.5703125" style="2" customWidth="1"/>
    <col min="14608" max="14846" width="11.5703125" style="2"/>
    <col min="14847" max="14847" width="19.7109375" style="2" customWidth="1"/>
    <col min="14848" max="14848" width="27.42578125" style="2" customWidth="1"/>
    <col min="14849" max="14850" width="17" style="2" customWidth="1"/>
    <col min="14851" max="14852" width="17.5703125" style="2" customWidth="1"/>
    <col min="14853" max="14853" width="22.85546875" style="2" customWidth="1"/>
    <col min="14854" max="14854" width="2.42578125" style="2" customWidth="1"/>
    <col min="14855" max="14855" width="0" style="2" hidden="1" customWidth="1"/>
    <col min="14856" max="14856" width="25.42578125" style="2" customWidth="1"/>
    <col min="14857" max="14857" width="23.5703125" style="2" customWidth="1"/>
    <col min="14858" max="14858" width="25.42578125" style="2" customWidth="1"/>
    <col min="14859" max="14859" width="16.28515625" style="2" customWidth="1"/>
    <col min="14860" max="14860" width="14.28515625" style="2" customWidth="1"/>
    <col min="14861" max="14861" width="13.140625" style="2" customWidth="1"/>
    <col min="14862" max="14862" width="15.28515625" style="2" customWidth="1"/>
    <col min="14863" max="14863" width="11.5703125" style="2" customWidth="1"/>
    <col min="14864" max="15102" width="11.5703125" style="2"/>
    <col min="15103" max="15103" width="19.7109375" style="2" customWidth="1"/>
    <col min="15104" max="15104" width="27.42578125" style="2" customWidth="1"/>
    <col min="15105" max="15106" width="17" style="2" customWidth="1"/>
    <col min="15107" max="15108" width="17.5703125" style="2" customWidth="1"/>
    <col min="15109" max="15109" width="22.85546875" style="2" customWidth="1"/>
    <col min="15110" max="15110" width="2.42578125" style="2" customWidth="1"/>
    <col min="15111" max="15111" width="0" style="2" hidden="1" customWidth="1"/>
    <col min="15112" max="15112" width="25.42578125" style="2" customWidth="1"/>
    <col min="15113" max="15113" width="23.5703125" style="2" customWidth="1"/>
    <col min="15114" max="15114" width="25.42578125" style="2" customWidth="1"/>
    <col min="15115" max="15115" width="16.28515625" style="2" customWidth="1"/>
    <col min="15116" max="15116" width="14.28515625" style="2" customWidth="1"/>
    <col min="15117" max="15117" width="13.140625" style="2" customWidth="1"/>
    <col min="15118" max="15118" width="15.28515625" style="2" customWidth="1"/>
    <col min="15119" max="15119" width="11.5703125" style="2" customWidth="1"/>
    <col min="15120" max="15358" width="11.5703125" style="2"/>
    <col min="15359" max="15359" width="19.7109375" style="2" customWidth="1"/>
    <col min="15360" max="15360" width="27.42578125" style="2" customWidth="1"/>
    <col min="15361" max="15362" width="17" style="2" customWidth="1"/>
    <col min="15363" max="15364" width="17.5703125" style="2" customWidth="1"/>
    <col min="15365" max="15365" width="22.85546875" style="2" customWidth="1"/>
    <col min="15366" max="15366" width="2.42578125" style="2" customWidth="1"/>
    <col min="15367" max="15367" width="0" style="2" hidden="1" customWidth="1"/>
    <col min="15368" max="15368" width="25.42578125" style="2" customWidth="1"/>
    <col min="15369" max="15369" width="23.5703125" style="2" customWidth="1"/>
    <col min="15370" max="15370" width="25.42578125" style="2" customWidth="1"/>
    <col min="15371" max="15371" width="16.28515625" style="2" customWidth="1"/>
    <col min="15372" max="15372" width="14.28515625" style="2" customWidth="1"/>
    <col min="15373" max="15373" width="13.140625" style="2" customWidth="1"/>
    <col min="15374" max="15374" width="15.28515625" style="2" customWidth="1"/>
    <col min="15375" max="15375" width="11.5703125" style="2" customWidth="1"/>
    <col min="15376" max="15614" width="11.5703125" style="2"/>
    <col min="15615" max="15615" width="19.7109375" style="2" customWidth="1"/>
    <col min="15616" max="15616" width="27.42578125" style="2" customWidth="1"/>
    <col min="15617" max="15618" width="17" style="2" customWidth="1"/>
    <col min="15619" max="15620" width="17.5703125" style="2" customWidth="1"/>
    <col min="15621" max="15621" width="22.85546875" style="2" customWidth="1"/>
    <col min="15622" max="15622" width="2.42578125" style="2" customWidth="1"/>
    <col min="15623" max="15623" width="0" style="2" hidden="1" customWidth="1"/>
    <col min="15624" max="15624" width="25.42578125" style="2" customWidth="1"/>
    <col min="15625" max="15625" width="23.5703125" style="2" customWidth="1"/>
    <col min="15626" max="15626" width="25.42578125" style="2" customWidth="1"/>
    <col min="15627" max="15627" width="16.28515625" style="2" customWidth="1"/>
    <col min="15628" max="15628" width="14.28515625" style="2" customWidth="1"/>
    <col min="15629" max="15629" width="13.140625" style="2" customWidth="1"/>
    <col min="15630" max="15630" width="15.28515625" style="2" customWidth="1"/>
    <col min="15631" max="15631" width="11.5703125" style="2" customWidth="1"/>
    <col min="15632" max="15870" width="11.5703125" style="2"/>
    <col min="15871" max="15871" width="19.7109375" style="2" customWidth="1"/>
    <col min="15872" max="15872" width="27.42578125" style="2" customWidth="1"/>
    <col min="15873" max="15874" width="17" style="2" customWidth="1"/>
    <col min="15875" max="15876" width="17.5703125" style="2" customWidth="1"/>
    <col min="15877" max="15877" width="22.85546875" style="2" customWidth="1"/>
    <col min="15878" max="15878" width="2.42578125" style="2" customWidth="1"/>
    <col min="15879" max="15879" width="0" style="2" hidden="1" customWidth="1"/>
    <col min="15880" max="15880" width="25.42578125" style="2" customWidth="1"/>
    <col min="15881" max="15881" width="23.5703125" style="2" customWidth="1"/>
    <col min="15882" max="15882" width="25.42578125" style="2" customWidth="1"/>
    <col min="15883" max="15883" width="16.28515625" style="2" customWidth="1"/>
    <col min="15884" max="15884" width="14.28515625" style="2" customWidth="1"/>
    <col min="15885" max="15885" width="13.140625" style="2" customWidth="1"/>
    <col min="15886" max="15886" width="15.28515625" style="2" customWidth="1"/>
    <col min="15887" max="15887" width="11.5703125" style="2" customWidth="1"/>
    <col min="15888" max="16126" width="11.5703125" style="2"/>
    <col min="16127" max="16127" width="19.7109375" style="2" customWidth="1"/>
    <col min="16128" max="16128" width="27.42578125" style="2" customWidth="1"/>
    <col min="16129" max="16130" width="17" style="2" customWidth="1"/>
    <col min="16131" max="16132" width="17.5703125" style="2" customWidth="1"/>
    <col min="16133" max="16133" width="22.85546875" style="2" customWidth="1"/>
    <col min="16134" max="16134" width="2.42578125" style="2" customWidth="1"/>
    <col min="16135" max="16135" width="0" style="2" hidden="1" customWidth="1"/>
    <col min="16136" max="16136" width="25.42578125" style="2" customWidth="1"/>
    <col min="16137" max="16137" width="23.5703125" style="2" customWidth="1"/>
    <col min="16138" max="16138" width="25.42578125" style="2" customWidth="1"/>
    <col min="16139" max="16139" width="16.28515625" style="2" customWidth="1"/>
    <col min="16140" max="16140" width="14.28515625" style="2" customWidth="1"/>
    <col min="16141" max="16141" width="13.140625" style="2" customWidth="1"/>
    <col min="16142" max="16142" width="15.28515625" style="2" customWidth="1"/>
    <col min="16143" max="16143" width="11.5703125" style="2" customWidth="1"/>
    <col min="16144" max="16384" width="11.5703125" style="2"/>
  </cols>
  <sheetData>
    <row r="3" spans="1:15" ht="18" x14ac:dyDescent="0.25">
      <c r="A3" s="1"/>
      <c r="F3" s="3" t="s">
        <v>0</v>
      </c>
      <c r="G3" s="4">
        <f ca="1">TODAY()</f>
        <v>42843</v>
      </c>
      <c r="J3" s="5"/>
      <c r="K3" s="6"/>
    </row>
    <row r="4" spans="1:15" ht="22.5" x14ac:dyDescent="0.45">
      <c r="A4" s="7"/>
      <c r="B4" s="7"/>
      <c r="C4" s="8" t="s">
        <v>27</v>
      </c>
      <c r="D4" s="8"/>
      <c r="E4" s="8"/>
      <c r="F4" s="8"/>
      <c r="G4" s="8"/>
      <c r="H4" s="9" t="s">
        <v>1</v>
      </c>
      <c r="I4" s="9"/>
      <c r="J4" s="10">
        <v>50000</v>
      </c>
      <c r="N4" s="11"/>
    </row>
    <row r="6" spans="1:15" ht="22.5" x14ac:dyDescent="0.45">
      <c r="A6" s="7"/>
      <c r="B6" s="7"/>
      <c r="C6" s="12">
        <v>32874</v>
      </c>
      <c r="E6" s="13" t="s">
        <v>2</v>
      </c>
      <c r="F6" s="14">
        <f ca="1">DATEDIF(C6,G3,"y")</f>
        <v>27</v>
      </c>
      <c r="H6" s="7" t="s">
        <v>3</v>
      </c>
      <c r="I6" s="7"/>
      <c r="J6" s="10">
        <f ca="1">SUM(H19:H60)</f>
        <v>30400</v>
      </c>
    </row>
    <row r="8" spans="1:15" ht="22.5" x14ac:dyDescent="0.45">
      <c r="A8" s="7"/>
      <c r="B8" s="7"/>
      <c r="C8" s="15">
        <v>2000</v>
      </c>
      <c r="E8" s="13" t="s">
        <v>4</v>
      </c>
      <c r="F8" s="16" t="s">
        <v>5</v>
      </c>
      <c r="H8" s="7" t="s">
        <v>6</v>
      </c>
      <c r="I8" s="7"/>
      <c r="J8" s="17">
        <f ca="1">MAX(J19:J60)</f>
        <v>253679.52590923509</v>
      </c>
    </row>
    <row r="9" spans="1:15" x14ac:dyDescent="0.3">
      <c r="N9" s="2" t="s">
        <v>5</v>
      </c>
      <c r="O9" s="2" t="str">
        <f>IF(C16&lt;12450,"19,50%",IF(AND(C16&gt;=12450,C16&lt;20200),"24,50%",IF(AND(C16&gt;=20200,C16&lt;34000),"30,50%",IF(AND(C16&gt;=34000,C16&lt;=35200),"34,50%",IF(AND(C16&gt;35200,C16&lt;=60000),"38%",IF(C16&gt;60000,"46,00%"))))))</f>
        <v>38%</v>
      </c>
    </row>
    <row r="10" spans="1:15" ht="22.5" x14ac:dyDescent="0.45">
      <c r="A10" s="7"/>
      <c r="B10" s="7"/>
      <c r="C10" s="19">
        <v>0.05</v>
      </c>
      <c r="E10" s="13" t="s">
        <v>7</v>
      </c>
      <c r="F10" s="20">
        <v>12000</v>
      </c>
      <c r="H10" s="7" t="s">
        <v>8</v>
      </c>
      <c r="I10" s="7"/>
      <c r="J10" s="21">
        <v>0</v>
      </c>
      <c r="N10" s="2" t="s">
        <v>9</v>
      </c>
      <c r="O10" s="2" t="str">
        <f>IF(C16&lt;12500,"19,50%",IF(AND(C16&gt;12500,C16&lt;20200),"24,5%",IF(AND(C16&gt;20200,C16&lt;34000),"30,5%",IF(AND(C16&gt;=34000,C16&lt;60000),"38%","46%"))))</f>
        <v>38%</v>
      </c>
    </row>
    <row r="11" spans="1:15" x14ac:dyDescent="0.3">
      <c r="E11" s="2" t="s">
        <v>10</v>
      </c>
      <c r="N11" s="2" t="s">
        <v>11</v>
      </c>
      <c r="O11" s="2" t="str">
        <f>IF(C16&lt;=12449,"19,50%",IF(AND(C16&gt;=12450,C16&lt;17707),"23,70%",IF(AND(C16&gt;=17707,C16&lt;20200),"25,80%",IF(AND(C16&gt;=20200,C16&lt;33007.2),"28,80%",IF(AND(C16&gt;=33007,C16&lt;34000),"33,40%",O12)))))</f>
        <v>37,40%</v>
      </c>
    </row>
    <row r="12" spans="1:15" ht="22.5" x14ac:dyDescent="0.45">
      <c r="A12" s="7"/>
      <c r="B12" s="7"/>
      <c r="C12" s="22" t="str">
        <f>IF(F8="MADRID",O11,IF(F8="CANTABRIA",O10,O9))</f>
        <v>38%</v>
      </c>
      <c r="F12" s="23" t="s">
        <v>12</v>
      </c>
      <c r="H12" s="24"/>
      <c r="O12" s="2" t="str">
        <f>IF(AND(C16&gt;=34000,C16&lt;53407),"37,40%",IF(AND(C16&gt;=53407,C16&lt;60000),"40,50%",IF(AND(C16&gt;60000),"44,50%")))</f>
        <v>37,40%</v>
      </c>
    </row>
    <row r="14" spans="1:15" ht="22.5" x14ac:dyDescent="0.45">
      <c r="A14" s="7"/>
      <c r="B14" s="7"/>
      <c r="C14" s="25">
        <f ca="1">67-F6</f>
        <v>40</v>
      </c>
      <c r="N14" s="26"/>
    </row>
    <row r="16" spans="1:15" ht="27.75" customHeight="1" x14ac:dyDescent="0.45">
      <c r="A16" s="7"/>
      <c r="B16" s="7"/>
      <c r="C16" s="27">
        <v>50000</v>
      </c>
      <c r="I16" s="28"/>
      <c r="J16" s="28"/>
    </row>
    <row r="17" spans="1:14" s="28" customFormat="1" ht="36.75" thickBot="1" x14ac:dyDescent="0.3">
      <c r="A17" s="29"/>
      <c r="C17" s="30" t="s">
        <v>13</v>
      </c>
      <c r="D17" s="31"/>
      <c r="E17" s="32" t="s">
        <v>14</v>
      </c>
      <c r="F17" s="33"/>
      <c r="G17" s="34" t="s">
        <v>15</v>
      </c>
      <c r="H17" s="34" t="s">
        <v>16</v>
      </c>
      <c r="I17" s="35"/>
      <c r="J17" s="34" t="s">
        <v>17</v>
      </c>
    </row>
    <row r="18" spans="1:14" ht="27.75" customHeight="1" x14ac:dyDescent="0.35">
      <c r="C18" s="36" t="s">
        <v>8</v>
      </c>
      <c r="D18" s="37"/>
      <c r="J18" s="38">
        <f>J10</f>
        <v>0</v>
      </c>
    </row>
    <row r="19" spans="1:14" ht="24.75" x14ac:dyDescent="0.45">
      <c r="C19" s="39">
        <f ca="1">F6+1</f>
        <v>28</v>
      </c>
      <c r="D19" s="40" t="s">
        <v>18</v>
      </c>
      <c r="E19" s="41">
        <f ca="1">IF(C19&lt;=68,E16+1,"")</f>
        <v>1</v>
      </c>
      <c r="F19" s="42"/>
      <c r="G19" s="43">
        <f>C8</f>
        <v>2000</v>
      </c>
      <c r="H19" s="43">
        <f>G19*C12</f>
        <v>760</v>
      </c>
      <c r="I19" s="42"/>
      <c r="J19" s="44">
        <f>((J18+G19)*C10)+G19+J18</f>
        <v>2100</v>
      </c>
      <c r="N19" s="22"/>
    </row>
    <row r="20" spans="1:14" ht="23.25" x14ac:dyDescent="0.35">
      <c r="C20" s="45">
        <f ca="1">C19+1</f>
        <v>29</v>
      </c>
      <c r="D20" s="46" t="s">
        <v>18</v>
      </c>
      <c r="E20" s="47">
        <f t="shared" ref="E20:E60" ca="1" si="0">IF(C20&lt;=68,E19+1,"")</f>
        <v>2</v>
      </c>
      <c r="F20" s="48"/>
      <c r="G20" s="49">
        <f t="shared" ref="G20:G60" ca="1" si="1">IF(E20&lt;=68,G19,"")</f>
        <v>2000</v>
      </c>
      <c r="H20" s="49">
        <f ca="1">IF(G20="","",(G20)*$C$12)</f>
        <v>760</v>
      </c>
      <c r="I20" s="48"/>
      <c r="J20" s="50">
        <f ca="1">IF(G20="","",((J19+G20)*$C$10)+J19+G20)</f>
        <v>4305</v>
      </c>
    </row>
    <row r="21" spans="1:14" ht="23.25" x14ac:dyDescent="0.35">
      <c r="C21" s="39">
        <f t="shared" ref="C21:C60" ca="1" si="2">IF(C20&lt;=66,C20+1,"")</f>
        <v>30</v>
      </c>
      <c r="D21" s="40" t="str">
        <f ca="1">IF(C20&lt;=66,"Años","")</f>
        <v>Años</v>
      </c>
      <c r="E21" s="41">
        <f t="shared" ca="1" si="0"/>
        <v>3</v>
      </c>
      <c r="F21" s="42"/>
      <c r="G21" s="43">
        <f t="shared" ca="1" si="1"/>
        <v>2000</v>
      </c>
      <c r="H21" s="43">
        <f ca="1">IF(G21="","",(G21)*$C$12)</f>
        <v>760</v>
      </c>
      <c r="I21" s="42"/>
      <c r="J21" s="44">
        <f ca="1">IF(G21="","",((J20+G21)*$C$10)+J20+G21)</f>
        <v>6620.25</v>
      </c>
    </row>
    <row r="22" spans="1:14" ht="23.25" x14ac:dyDescent="0.35">
      <c r="C22" s="45">
        <f t="shared" ca="1" si="2"/>
        <v>31</v>
      </c>
      <c r="D22" s="46" t="str">
        <f t="shared" ref="D22:D60" ca="1" si="3">IF(C21&lt;=66,"Años","")</f>
        <v>Años</v>
      </c>
      <c r="E22" s="47">
        <f t="shared" ca="1" si="0"/>
        <v>4</v>
      </c>
      <c r="F22" s="48"/>
      <c r="G22" s="49">
        <f t="shared" ca="1" si="1"/>
        <v>2000</v>
      </c>
      <c r="H22" s="49">
        <f ca="1">IF(G22="","",(G22)*$C$12)</f>
        <v>760</v>
      </c>
      <c r="I22" s="48"/>
      <c r="J22" s="50">
        <f ca="1">IF(G22="","",((J21+G22)*$C$10)+J21+G22)</f>
        <v>9051.2625000000007</v>
      </c>
    </row>
    <row r="23" spans="1:14" ht="23.25" x14ac:dyDescent="0.35">
      <c r="C23" s="39">
        <f t="shared" ca="1" si="2"/>
        <v>32</v>
      </c>
      <c r="D23" s="40" t="str">
        <f t="shared" ca="1" si="3"/>
        <v>Años</v>
      </c>
      <c r="E23" s="41">
        <f t="shared" ca="1" si="0"/>
        <v>5</v>
      </c>
      <c r="F23" s="42"/>
      <c r="G23" s="43">
        <f t="shared" ca="1" si="1"/>
        <v>2000</v>
      </c>
      <c r="H23" s="43">
        <f ca="1">IF(G23="","",(G23)*$C$12)</f>
        <v>760</v>
      </c>
      <c r="I23" s="42"/>
      <c r="J23" s="44">
        <f ca="1">IF(G23="","",((J22+G23)*$C$10)+J22+G23)</f>
        <v>11603.825625000001</v>
      </c>
    </row>
    <row r="24" spans="1:14" ht="23.25" x14ac:dyDescent="0.35">
      <c r="C24" s="45">
        <f t="shared" ca="1" si="2"/>
        <v>33</v>
      </c>
      <c r="D24" s="46" t="str">
        <f t="shared" ca="1" si="3"/>
        <v>Años</v>
      </c>
      <c r="E24" s="47">
        <f t="shared" ca="1" si="0"/>
        <v>6</v>
      </c>
      <c r="F24" s="48"/>
      <c r="G24" s="49">
        <f t="shared" ca="1" si="1"/>
        <v>2000</v>
      </c>
      <c r="H24" s="49">
        <f ca="1">IF(G24="","",(G24)*$C$12)</f>
        <v>760</v>
      </c>
      <c r="I24" s="48"/>
      <c r="J24" s="50">
        <f ca="1">IF(G24="","",((J23+G24)*$C$10)+J23+G24)</f>
        <v>14284.016906250001</v>
      </c>
    </row>
    <row r="25" spans="1:14" ht="23.25" x14ac:dyDescent="0.35">
      <c r="C25" s="39">
        <f t="shared" ca="1" si="2"/>
        <v>34</v>
      </c>
      <c r="D25" s="40" t="str">
        <f t="shared" ca="1" si="3"/>
        <v>Años</v>
      </c>
      <c r="E25" s="41">
        <f t="shared" ca="1" si="0"/>
        <v>7</v>
      </c>
      <c r="F25" s="42"/>
      <c r="G25" s="43">
        <f t="shared" ca="1" si="1"/>
        <v>2000</v>
      </c>
      <c r="H25" s="43">
        <f ca="1">IF(G25="","",(G25)*$C$12)</f>
        <v>760</v>
      </c>
      <c r="I25" s="42"/>
      <c r="J25" s="44">
        <f ca="1">IF(G25="","",((J24+G25)*$C$10)+J24+G25)</f>
        <v>17098.217751562501</v>
      </c>
    </row>
    <row r="26" spans="1:14" ht="23.25" x14ac:dyDescent="0.35">
      <c r="C26" s="45">
        <f t="shared" ca="1" si="2"/>
        <v>35</v>
      </c>
      <c r="D26" s="46" t="str">
        <f t="shared" ca="1" si="3"/>
        <v>Años</v>
      </c>
      <c r="E26" s="47">
        <f t="shared" ca="1" si="0"/>
        <v>8</v>
      </c>
      <c r="F26" s="48"/>
      <c r="G26" s="49">
        <f t="shared" ca="1" si="1"/>
        <v>2000</v>
      </c>
      <c r="H26" s="49">
        <f ca="1">IF(G26="","",(G26)*$C$12)</f>
        <v>760</v>
      </c>
      <c r="I26" s="48"/>
      <c r="J26" s="50">
        <f ca="1">IF(G26="","",((J25+G26)*$C$10)+J25+G26)</f>
        <v>20053.128639140625</v>
      </c>
    </row>
    <row r="27" spans="1:14" ht="23.25" x14ac:dyDescent="0.35">
      <c r="C27" s="39">
        <f t="shared" ca="1" si="2"/>
        <v>36</v>
      </c>
      <c r="D27" s="40" t="str">
        <f t="shared" ca="1" si="3"/>
        <v>Años</v>
      </c>
      <c r="E27" s="41">
        <f t="shared" ca="1" si="0"/>
        <v>9</v>
      </c>
      <c r="F27" s="42"/>
      <c r="G27" s="43">
        <f t="shared" ca="1" si="1"/>
        <v>2000</v>
      </c>
      <c r="H27" s="43">
        <f ca="1">IF(G27="","",(G27)*$C$12)</f>
        <v>760</v>
      </c>
      <c r="I27" s="42"/>
      <c r="J27" s="44">
        <f ca="1">IF(G27="","",((J26+G27)*$C$10)+J26+G27)</f>
        <v>23155.785071097656</v>
      </c>
    </row>
    <row r="28" spans="1:14" ht="23.25" x14ac:dyDescent="0.35">
      <c r="C28" s="45">
        <f t="shared" ca="1" si="2"/>
        <v>37</v>
      </c>
      <c r="D28" s="46" t="str">
        <f t="shared" ca="1" si="3"/>
        <v>Años</v>
      </c>
      <c r="E28" s="47">
        <f t="shared" ca="1" si="0"/>
        <v>10</v>
      </c>
      <c r="F28" s="48"/>
      <c r="G28" s="49">
        <f t="shared" ca="1" si="1"/>
        <v>2000</v>
      </c>
      <c r="H28" s="49">
        <f ca="1">IF(G28="","",(G28)*$C$12)</f>
        <v>760</v>
      </c>
      <c r="I28" s="48"/>
      <c r="J28" s="50">
        <f ca="1">IF(G28="","",((J27+G28)*$C$10)+J27+G28)</f>
        <v>26413.574324652538</v>
      </c>
    </row>
    <row r="29" spans="1:14" ht="23.25" x14ac:dyDescent="0.35">
      <c r="C29" s="39">
        <f t="shared" ca="1" si="2"/>
        <v>38</v>
      </c>
      <c r="D29" s="40" t="str">
        <f t="shared" ca="1" si="3"/>
        <v>Años</v>
      </c>
      <c r="E29" s="41">
        <f t="shared" ca="1" si="0"/>
        <v>11</v>
      </c>
      <c r="F29" s="42"/>
      <c r="G29" s="43">
        <f t="shared" ca="1" si="1"/>
        <v>2000</v>
      </c>
      <c r="H29" s="43">
        <f ca="1">IF(G29="","",(G29)*$C$12)</f>
        <v>760</v>
      </c>
      <c r="I29" s="42"/>
      <c r="J29" s="44">
        <f ca="1">IF(G29="","",((J28+G29)*$C$10)+J28+G29)</f>
        <v>29834.253040885164</v>
      </c>
    </row>
    <row r="30" spans="1:14" ht="23.25" x14ac:dyDescent="0.35">
      <c r="C30" s="45">
        <f t="shared" ca="1" si="2"/>
        <v>39</v>
      </c>
      <c r="D30" s="46" t="str">
        <f t="shared" ca="1" si="3"/>
        <v>Años</v>
      </c>
      <c r="E30" s="47">
        <f t="shared" ca="1" si="0"/>
        <v>12</v>
      </c>
      <c r="F30" s="48"/>
      <c r="G30" s="49">
        <f t="shared" ca="1" si="1"/>
        <v>2000</v>
      </c>
      <c r="H30" s="49">
        <f ca="1">IF(G30="","",(G30)*$C$12)</f>
        <v>760</v>
      </c>
      <c r="I30" s="48"/>
      <c r="J30" s="50">
        <f ca="1">IF(G30="","",((J29+G30)*$C$10)+J29+G30)</f>
        <v>33425.965692929421</v>
      </c>
    </row>
    <row r="31" spans="1:14" ht="23.25" x14ac:dyDescent="0.35">
      <c r="C31" s="39">
        <f t="shared" ca="1" si="2"/>
        <v>40</v>
      </c>
      <c r="D31" s="40" t="str">
        <f t="shared" ca="1" si="3"/>
        <v>Años</v>
      </c>
      <c r="E31" s="41">
        <f t="shared" ca="1" si="0"/>
        <v>13</v>
      </c>
      <c r="F31" s="42"/>
      <c r="G31" s="43">
        <f t="shared" ca="1" si="1"/>
        <v>2000</v>
      </c>
      <c r="H31" s="43">
        <f ca="1">IF(G31="","",(G31)*$C$12)</f>
        <v>760</v>
      </c>
      <c r="I31" s="42"/>
      <c r="J31" s="44">
        <f ca="1">IF(G31="","",((J30+G31)*$C$10)+J30+G31)</f>
        <v>37197.263977575894</v>
      </c>
    </row>
    <row r="32" spans="1:14" ht="23.25" x14ac:dyDescent="0.35">
      <c r="C32" s="45">
        <f t="shared" ca="1" si="2"/>
        <v>41</v>
      </c>
      <c r="D32" s="46" t="str">
        <f t="shared" ca="1" si="3"/>
        <v>Años</v>
      </c>
      <c r="E32" s="47">
        <f t="shared" ca="1" si="0"/>
        <v>14</v>
      </c>
      <c r="F32" s="48"/>
      <c r="G32" s="49">
        <f t="shared" ca="1" si="1"/>
        <v>2000</v>
      </c>
      <c r="H32" s="49">
        <f ca="1">IF(G32="","",(G32)*$C$12)</f>
        <v>760</v>
      </c>
      <c r="I32" s="48"/>
      <c r="J32" s="50">
        <f ca="1">IF(G32="","",((J31+G32)*$C$10)+J31+G32)</f>
        <v>41157.127176454691</v>
      </c>
    </row>
    <row r="33" spans="1:10" ht="23.25" x14ac:dyDescent="0.35">
      <c r="C33" s="39">
        <f t="shared" ca="1" si="2"/>
        <v>42</v>
      </c>
      <c r="D33" s="40" t="str">
        <f t="shared" ca="1" si="3"/>
        <v>Años</v>
      </c>
      <c r="E33" s="41">
        <f t="shared" ca="1" si="0"/>
        <v>15</v>
      </c>
      <c r="F33" s="42"/>
      <c r="G33" s="43">
        <f t="shared" ca="1" si="1"/>
        <v>2000</v>
      </c>
      <c r="H33" s="43">
        <f ca="1">IF(G33="","",(G33)*$C$12)</f>
        <v>760</v>
      </c>
      <c r="I33" s="42"/>
      <c r="J33" s="44">
        <f ca="1">IF(G33="","",((J32+G33)*$C$10)+J32+G33)</f>
        <v>45314.983535277424</v>
      </c>
    </row>
    <row r="34" spans="1:10" ht="23.25" x14ac:dyDescent="0.35">
      <c r="C34" s="45">
        <f t="shared" ca="1" si="2"/>
        <v>43</v>
      </c>
      <c r="D34" s="46" t="str">
        <f t="shared" ca="1" si="3"/>
        <v>Años</v>
      </c>
      <c r="E34" s="47">
        <f t="shared" ca="1" si="0"/>
        <v>16</v>
      </c>
      <c r="F34" s="48"/>
      <c r="G34" s="49">
        <f t="shared" ca="1" si="1"/>
        <v>2000</v>
      </c>
      <c r="H34" s="49">
        <f ca="1">IF(G34="","",(G34)*$C$12)</f>
        <v>760</v>
      </c>
      <c r="I34" s="48"/>
      <c r="J34" s="50">
        <f ca="1">IF(G34="","",((J33+G34)*$C$10)+J33+G34)</f>
        <v>49680.732712041296</v>
      </c>
    </row>
    <row r="35" spans="1:10" ht="23.25" x14ac:dyDescent="0.35">
      <c r="C35" s="39">
        <f t="shared" ca="1" si="2"/>
        <v>44</v>
      </c>
      <c r="D35" s="40" t="str">
        <f t="shared" ca="1" si="3"/>
        <v>Años</v>
      </c>
      <c r="E35" s="41">
        <f t="shared" ca="1" si="0"/>
        <v>17</v>
      </c>
      <c r="F35" s="42"/>
      <c r="G35" s="43">
        <f t="shared" ca="1" si="1"/>
        <v>2000</v>
      </c>
      <c r="H35" s="43">
        <f ca="1">IF(G35="","",(G35)*$C$12)</f>
        <v>760</v>
      </c>
      <c r="I35" s="42"/>
      <c r="J35" s="44">
        <f ca="1">IF(G35="","",((J34+G35)*$C$10)+J34+G35)</f>
        <v>54264.769347643363</v>
      </c>
    </row>
    <row r="36" spans="1:10" ht="23.25" x14ac:dyDescent="0.35">
      <c r="C36" s="45">
        <f t="shared" ca="1" si="2"/>
        <v>45</v>
      </c>
      <c r="D36" s="46" t="str">
        <f t="shared" ca="1" si="3"/>
        <v>Años</v>
      </c>
      <c r="E36" s="47">
        <f t="shared" ca="1" si="0"/>
        <v>18</v>
      </c>
      <c r="F36" s="48"/>
      <c r="G36" s="49">
        <f t="shared" ca="1" si="1"/>
        <v>2000</v>
      </c>
      <c r="H36" s="49">
        <f ca="1">IF(G36="","",(G36)*$C$12)</f>
        <v>760</v>
      </c>
      <c r="I36" s="48"/>
      <c r="J36" s="50">
        <f ca="1">IF(G36="","",((J35+G36)*$C$10)+J35+G36)</f>
        <v>59078.007815025529</v>
      </c>
    </row>
    <row r="37" spans="1:10" ht="23.25" x14ac:dyDescent="0.35">
      <c r="C37" s="39">
        <f t="shared" ca="1" si="2"/>
        <v>46</v>
      </c>
      <c r="D37" s="40" t="str">
        <f t="shared" ca="1" si="3"/>
        <v>Años</v>
      </c>
      <c r="E37" s="41">
        <f t="shared" ca="1" si="0"/>
        <v>19</v>
      </c>
      <c r="F37" s="42"/>
      <c r="G37" s="43">
        <f t="shared" ca="1" si="1"/>
        <v>2000</v>
      </c>
      <c r="H37" s="43">
        <f ca="1">IF(G37="","",(G37)*$C$12)</f>
        <v>760</v>
      </c>
      <c r="I37" s="42"/>
      <c r="J37" s="44">
        <f ca="1">IF(G37="","",((J36+G37)*$C$10)+J36+G37)</f>
        <v>64131.908205776803</v>
      </c>
    </row>
    <row r="38" spans="1:10" ht="23.25" x14ac:dyDescent="0.35">
      <c r="C38" s="45">
        <f t="shared" ca="1" si="2"/>
        <v>47</v>
      </c>
      <c r="D38" s="46" t="str">
        <f t="shared" ca="1" si="3"/>
        <v>Años</v>
      </c>
      <c r="E38" s="47">
        <f t="shared" ca="1" si="0"/>
        <v>20</v>
      </c>
      <c r="F38" s="48"/>
      <c r="G38" s="49">
        <f t="shared" ca="1" si="1"/>
        <v>2000</v>
      </c>
      <c r="H38" s="49">
        <f ca="1">IF(G38="","",(G38)*$C$12)</f>
        <v>760</v>
      </c>
      <c r="I38" s="48"/>
      <c r="J38" s="50">
        <f ca="1">IF(G38="","",((J37+G38)*$C$10)+J37+G38)</f>
        <v>69438.503616065645</v>
      </c>
    </row>
    <row r="39" spans="1:10" ht="23.25" x14ac:dyDescent="0.35">
      <c r="C39" s="39">
        <f t="shared" ca="1" si="2"/>
        <v>48</v>
      </c>
      <c r="D39" s="40" t="str">
        <f t="shared" ca="1" si="3"/>
        <v>Años</v>
      </c>
      <c r="E39" s="41">
        <f t="shared" ca="1" si="0"/>
        <v>21</v>
      </c>
      <c r="F39" s="42"/>
      <c r="G39" s="43">
        <f t="shared" ca="1" si="1"/>
        <v>2000</v>
      </c>
      <c r="H39" s="43">
        <f ca="1">IF(G39="","",(G39)*$C$12)</f>
        <v>760</v>
      </c>
      <c r="I39" s="42"/>
      <c r="J39" s="44">
        <f ca="1">IF(G39="","",((J38+G39)*$C$10)+J38+G39)</f>
        <v>75010.428796868931</v>
      </c>
    </row>
    <row r="40" spans="1:10" ht="23.25" x14ac:dyDescent="0.35">
      <c r="C40" s="45">
        <f t="shared" ca="1" si="2"/>
        <v>49</v>
      </c>
      <c r="D40" s="46" t="str">
        <f t="shared" ca="1" si="3"/>
        <v>Años</v>
      </c>
      <c r="E40" s="47">
        <f t="shared" ca="1" si="0"/>
        <v>22</v>
      </c>
      <c r="F40" s="48"/>
      <c r="G40" s="49">
        <f t="shared" ca="1" si="1"/>
        <v>2000</v>
      </c>
      <c r="H40" s="49">
        <f ca="1">IF(G40="","",(G40)*$C$12)</f>
        <v>760</v>
      </c>
      <c r="I40" s="48"/>
      <c r="J40" s="50">
        <f ca="1">IF(G40="","",((J39+G40)*$C$10)+J39+G40)</f>
        <v>80860.950236712379</v>
      </c>
    </row>
    <row r="41" spans="1:10" ht="23.25" x14ac:dyDescent="0.35">
      <c r="C41" s="39">
        <f t="shared" ca="1" si="2"/>
        <v>50</v>
      </c>
      <c r="D41" s="40" t="str">
        <f t="shared" ca="1" si="3"/>
        <v>Años</v>
      </c>
      <c r="E41" s="41">
        <f t="shared" ca="1" si="0"/>
        <v>23</v>
      </c>
      <c r="F41" s="42"/>
      <c r="G41" s="43">
        <f t="shared" ca="1" si="1"/>
        <v>2000</v>
      </c>
      <c r="H41" s="43">
        <f ca="1">IF(G41="","",(G41)*$C$12)</f>
        <v>760</v>
      </c>
      <c r="I41" s="42"/>
      <c r="J41" s="44">
        <f ca="1">IF(G41="","",((J40+G41)*$C$10)+J40+G41)</f>
        <v>87003.99774854799</v>
      </c>
    </row>
    <row r="42" spans="1:10" ht="23.25" x14ac:dyDescent="0.35">
      <c r="C42" s="45">
        <f t="shared" ca="1" si="2"/>
        <v>51</v>
      </c>
      <c r="D42" s="46" t="str">
        <f t="shared" ca="1" si="3"/>
        <v>Años</v>
      </c>
      <c r="E42" s="47">
        <f t="shared" ca="1" si="0"/>
        <v>24</v>
      </c>
      <c r="F42" s="48"/>
      <c r="G42" s="49">
        <f t="shared" ca="1" si="1"/>
        <v>2000</v>
      </c>
      <c r="H42" s="49">
        <f ca="1">IF(G42="","",(G42)*$C$12)</f>
        <v>760</v>
      </c>
      <c r="I42" s="48"/>
      <c r="J42" s="50">
        <f ca="1">IF(G42="","",((J41+G42)*$C$10)+J41+G42)</f>
        <v>93454.19763597539</v>
      </c>
    </row>
    <row r="43" spans="1:10" ht="23.25" x14ac:dyDescent="0.35">
      <c r="C43" s="39">
        <f t="shared" ca="1" si="2"/>
        <v>52</v>
      </c>
      <c r="D43" s="40" t="str">
        <f t="shared" ca="1" si="3"/>
        <v>Años</v>
      </c>
      <c r="E43" s="41">
        <f t="shared" ca="1" si="0"/>
        <v>25</v>
      </c>
      <c r="F43" s="42"/>
      <c r="G43" s="43">
        <f t="shared" ca="1" si="1"/>
        <v>2000</v>
      </c>
      <c r="H43" s="43">
        <f ca="1">IF(G43="","",(G43)*$C$12)</f>
        <v>760</v>
      </c>
      <c r="I43" s="42"/>
      <c r="J43" s="44">
        <f ca="1">IF(G43="","",((J42+G43)*$C$10)+J42+G43)</f>
        <v>100226.90751777416</v>
      </c>
    </row>
    <row r="44" spans="1:10" ht="23.25" x14ac:dyDescent="0.35">
      <c r="C44" s="45">
        <f t="shared" ca="1" si="2"/>
        <v>53</v>
      </c>
      <c r="D44" s="46" t="str">
        <f t="shared" ca="1" si="3"/>
        <v>Años</v>
      </c>
      <c r="E44" s="47">
        <f t="shared" ca="1" si="0"/>
        <v>26</v>
      </c>
      <c r="F44" s="48"/>
      <c r="G44" s="49">
        <f t="shared" ca="1" si="1"/>
        <v>2000</v>
      </c>
      <c r="H44" s="49">
        <f ca="1">IF(G44="","",(G44)*$C$12)</f>
        <v>760</v>
      </c>
      <c r="I44" s="48"/>
      <c r="J44" s="50">
        <f ca="1">IF(G44="","",((J43+G44)*$C$10)+J43+G44)</f>
        <v>107338.25289366287</v>
      </c>
    </row>
    <row r="45" spans="1:10" ht="24.75" x14ac:dyDescent="0.45">
      <c r="A45" s="51" t="s">
        <v>1</v>
      </c>
      <c r="B45" s="52"/>
      <c r="C45" s="39">
        <f t="shared" ca="1" si="2"/>
        <v>54</v>
      </c>
      <c r="D45" s="40" t="str">
        <f t="shared" ca="1" si="3"/>
        <v>Años</v>
      </c>
      <c r="E45" s="41">
        <f t="shared" ca="1" si="0"/>
        <v>27</v>
      </c>
      <c r="F45" s="42"/>
      <c r="G45" s="43">
        <f t="shared" ca="1" si="1"/>
        <v>2000</v>
      </c>
      <c r="H45" s="43">
        <f ca="1">IF(G45="","",(G45)*$C$12)</f>
        <v>760</v>
      </c>
      <c r="I45" s="42"/>
      <c r="J45" s="44">
        <f ca="1">IF(G45="","",((J44+G45)*$C$10)+J44+G45)</f>
        <v>114805.16553834602</v>
      </c>
    </row>
    <row r="46" spans="1:10" ht="24.75" x14ac:dyDescent="0.45">
      <c r="A46" s="53">
        <f>J4</f>
        <v>50000</v>
      </c>
      <c r="B46" s="54"/>
      <c r="C46" s="45">
        <f t="shared" ca="1" si="2"/>
        <v>55</v>
      </c>
      <c r="D46" s="46" t="str">
        <f t="shared" ca="1" si="3"/>
        <v>Años</v>
      </c>
      <c r="E46" s="47">
        <f t="shared" ca="1" si="0"/>
        <v>28</v>
      </c>
      <c r="F46" s="48"/>
      <c r="G46" s="49">
        <f t="shared" ca="1" si="1"/>
        <v>2000</v>
      </c>
      <c r="H46" s="49">
        <f ca="1">IF(G46="","",(G46)*$C$12)</f>
        <v>760</v>
      </c>
      <c r="I46" s="48"/>
      <c r="J46" s="50">
        <f ca="1">IF(G46="","",((J45+G46)*$C$10)+J45+G46)</f>
        <v>122645.42381526332</v>
      </c>
    </row>
    <row r="47" spans="1:10" ht="24.75" x14ac:dyDescent="0.45">
      <c r="A47" s="55" t="s">
        <v>19</v>
      </c>
      <c r="B47" s="56"/>
      <c r="C47" s="39">
        <f t="shared" ca="1" si="2"/>
        <v>56</v>
      </c>
      <c r="D47" s="40" t="str">
        <f t="shared" ca="1" si="3"/>
        <v>Años</v>
      </c>
      <c r="E47" s="41">
        <f t="shared" ca="1" si="0"/>
        <v>29</v>
      </c>
      <c r="F47" s="42"/>
      <c r="G47" s="43">
        <f t="shared" ca="1" si="1"/>
        <v>2000</v>
      </c>
      <c r="H47" s="43">
        <f ca="1">IF(G47="","",(G47)*$C$12)</f>
        <v>760</v>
      </c>
      <c r="I47" s="42"/>
      <c r="J47" s="44">
        <f ca="1">IF(G47="","",((J46+G47)*$C$10)+J46+G47)</f>
        <v>130877.69500602648</v>
      </c>
    </row>
    <row r="48" spans="1:10" ht="24.75" x14ac:dyDescent="0.45">
      <c r="A48" s="53">
        <f ca="1">J6</f>
        <v>30400</v>
      </c>
      <c r="B48" s="54"/>
      <c r="C48" s="45">
        <f t="shared" ca="1" si="2"/>
        <v>57</v>
      </c>
      <c r="D48" s="46" t="str">
        <f t="shared" ca="1" si="3"/>
        <v>Años</v>
      </c>
      <c r="E48" s="47">
        <f t="shared" ca="1" si="0"/>
        <v>30</v>
      </c>
      <c r="F48" s="48"/>
      <c r="G48" s="49">
        <f t="shared" ca="1" si="1"/>
        <v>2000</v>
      </c>
      <c r="H48" s="49">
        <f ca="1">IF(G48="","",(G48)*$C$12)</f>
        <v>760</v>
      </c>
      <c r="I48" s="48"/>
      <c r="J48" s="50">
        <f ca="1">IF(G48="","",((J47+G48)*$C$10)+J47+G48)</f>
        <v>139521.57975632779</v>
      </c>
    </row>
    <row r="49" spans="1:10" ht="24.75" x14ac:dyDescent="0.45">
      <c r="A49" s="55" t="s">
        <v>20</v>
      </c>
      <c r="B49" s="56"/>
      <c r="C49" s="39">
        <f t="shared" ca="1" si="2"/>
        <v>58</v>
      </c>
      <c r="D49" s="40" t="str">
        <f t="shared" ca="1" si="3"/>
        <v>Años</v>
      </c>
      <c r="E49" s="41">
        <f t="shared" ca="1" si="0"/>
        <v>31</v>
      </c>
      <c r="F49" s="42"/>
      <c r="G49" s="43">
        <f t="shared" ca="1" si="1"/>
        <v>2000</v>
      </c>
      <c r="H49" s="43">
        <f ca="1">IF(G49="","",(G49)*$C$12)</f>
        <v>760</v>
      </c>
      <c r="I49" s="42"/>
      <c r="J49" s="44">
        <f ca="1">IF(G49="","",((J48+G49)*$C$10)+J48+G49)</f>
        <v>148597.65874414417</v>
      </c>
    </row>
    <row r="50" spans="1:10" ht="24.75" x14ac:dyDescent="0.45">
      <c r="A50" s="57">
        <f ca="1">MAX(J19:J60)</f>
        <v>253679.52590923509</v>
      </c>
      <c r="B50" s="54"/>
      <c r="C50" s="45">
        <f t="shared" ca="1" si="2"/>
        <v>59</v>
      </c>
      <c r="D50" s="46" t="str">
        <f t="shared" ca="1" si="3"/>
        <v>Años</v>
      </c>
      <c r="E50" s="47">
        <f t="shared" ca="1" si="0"/>
        <v>32</v>
      </c>
      <c r="F50" s="48"/>
      <c r="G50" s="49">
        <f t="shared" ca="1" si="1"/>
        <v>2000</v>
      </c>
      <c r="H50" s="49">
        <f ca="1">IF(G50="","",(G50)*$C$12)</f>
        <v>760</v>
      </c>
      <c r="I50" s="48"/>
      <c r="J50" s="50">
        <f ca="1">IF(G50="","",((J49+G50)*$C$10)+J49+G50)</f>
        <v>158127.54168135137</v>
      </c>
    </row>
    <row r="51" spans="1:10" ht="23.25" x14ac:dyDescent="0.35">
      <c r="C51" s="39">
        <f t="shared" ca="1" si="2"/>
        <v>60</v>
      </c>
      <c r="D51" s="40" t="str">
        <f t="shared" ca="1" si="3"/>
        <v>Años</v>
      </c>
      <c r="E51" s="41">
        <f t="shared" ca="1" si="0"/>
        <v>33</v>
      </c>
      <c r="F51" s="42"/>
      <c r="G51" s="43">
        <f t="shared" ca="1" si="1"/>
        <v>2000</v>
      </c>
      <c r="H51" s="43">
        <f ca="1">IF(G51="","",(G51)*$C$12)</f>
        <v>760</v>
      </c>
      <c r="I51" s="42"/>
      <c r="J51" s="44">
        <f ca="1">IF(G51="","",((J50+G51)*$C$10)+J50+G51)</f>
        <v>168133.91876541893</v>
      </c>
    </row>
    <row r="52" spans="1:10" ht="23.25" x14ac:dyDescent="0.35">
      <c r="C52" s="45">
        <f t="shared" ca="1" si="2"/>
        <v>61</v>
      </c>
      <c r="D52" s="46" t="str">
        <f t="shared" ca="1" si="3"/>
        <v>Años</v>
      </c>
      <c r="E52" s="47">
        <f t="shared" ca="1" si="0"/>
        <v>34</v>
      </c>
      <c r="F52" s="48"/>
      <c r="G52" s="49">
        <f t="shared" ca="1" si="1"/>
        <v>2000</v>
      </c>
      <c r="H52" s="49">
        <f ca="1">IF(G52="","",(G52)*$C$12)</f>
        <v>760</v>
      </c>
      <c r="I52" s="48"/>
      <c r="J52" s="50">
        <f ca="1">IF(G52="","",((J51+G52)*$C$10)+J51+G52)</f>
        <v>178640.61470368988</v>
      </c>
    </row>
    <row r="53" spans="1:10" ht="23.25" x14ac:dyDescent="0.35">
      <c r="C53" s="39">
        <f t="shared" ca="1" si="2"/>
        <v>62</v>
      </c>
      <c r="D53" s="40" t="str">
        <f t="shared" ca="1" si="3"/>
        <v>Años</v>
      </c>
      <c r="E53" s="41">
        <f t="shared" ca="1" si="0"/>
        <v>35</v>
      </c>
      <c r="F53" s="42"/>
      <c r="G53" s="43">
        <f t="shared" ca="1" si="1"/>
        <v>2000</v>
      </c>
      <c r="H53" s="43">
        <f ca="1">IF(G53="","",(G53)*$C$12)</f>
        <v>760</v>
      </c>
      <c r="I53" s="42"/>
      <c r="J53" s="44">
        <f ca="1">IF(G53="","",((J52+G53)*$C$10)+J52+G53)</f>
        <v>189672.64543887437</v>
      </c>
    </row>
    <row r="54" spans="1:10" ht="23.25" x14ac:dyDescent="0.35">
      <c r="C54" s="45">
        <f t="shared" ca="1" si="2"/>
        <v>63</v>
      </c>
      <c r="D54" s="46" t="str">
        <f t="shared" ca="1" si="3"/>
        <v>Años</v>
      </c>
      <c r="E54" s="47">
        <f t="shared" ca="1" si="0"/>
        <v>36</v>
      </c>
      <c r="F54" s="48"/>
      <c r="G54" s="49">
        <f t="shared" ca="1" si="1"/>
        <v>2000</v>
      </c>
      <c r="H54" s="49">
        <f ca="1">IF(G54="","",(G54)*$C$12)</f>
        <v>760</v>
      </c>
      <c r="I54" s="48"/>
      <c r="J54" s="50">
        <f ca="1">IF(G54="","",((J53+G54)*$C$10)+J53+G54)</f>
        <v>201256.2777108181</v>
      </c>
    </row>
    <row r="55" spans="1:10" ht="23.25" x14ac:dyDescent="0.35">
      <c r="C55" s="39">
        <f t="shared" ca="1" si="2"/>
        <v>64</v>
      </c>
      <c r="D55" s="40" t="str">
        <f t="shared" ca="1" si="3"/>
        <v>Años</v>
      </c>
      <c r="E55" s="41">
        <f t="shared" ca="1" si="0"/>
        <v>37</v>
      </c>
      <c r="F55" s="42"/>
      <c r="G55" s="43">
        <f t="shared" ca="1" si="1"/>
        <v>2000</v>
      </c>
      <c r="H55" s="43">
        <f ca="1">IF(G55="","",(G55)*$C$12)</f>
        <v>760</v>
      </c>
      <c r="I55" s="42"/>
      <c r="J55" s="44">
        <f ca="1">IF(G55="","",((J54+G55)*$C$10)+J54+G55)</f>
        <v>213419.09159635901</v>
      </c>
    </row>
    <row r="56" spans="1:10" ht="23.25" x14ac:dyDescent="0.35">
      <c r="C56" s="45">
        <f t="shared" ca="1" si="2"/>
        <v>65</v>
      </c>
      <c r="D56" s="46" t="str">
        <f t="shared" ca="1" si="3"/>
        <v>Años</v>
      </c>
      <c r="E56" s="47">
        <f t="shared" ca="1" si="0"/>
        <v>38</v>
      </c>
      <c r="F56" s="48"/>
      <c r="G56" s="49">
        <f t="shared" ca="1" si="1"/>
        <v>2000</v>
      </c>
      <c r="H56" s="49">
        <f ca="1">IF(G56="","",(G56)*$C$12)</f>
        <v>760</v>
      </c>
      <c r="I56" s="48"/>
      <c r="J56" s="50">
        <f ca="1">IF(G56="","",((J55+G56)*$C$10)+J55+G56)</f>
        <v>226190.04617617695</v>
      </c>
    </row>
    <row r="57" spans="1:10" ht="23.25" x14ac:dyDescent="0.35">
      <c r="C57" s="39">
        <f t="shared" ca="1" si="2"/>
        <v>66</v>
      </c>
      <c r="D57" s="40" t="str">
        <f t="shared" ca="1" si="3"/>
        <v>Años</v>
      </c>
      <c r="E57" s="41">
        <f t="shared" ca="1" si="0"/>
        <v>39</v>
      </c>
      <c r="F57" s="42"/>
      <c r="G57" s="43">
        <f t="shared" ca="1" si="1"/>
        <v>2000</v>
      </c>
      <c r="H57" s="43">
        <f ca="1">IF(G57="","",(G57)*$C$12)</f>
        <v>760</v>
      </c>
      <c r="I57" s="42"/>
      <c r="J57" s="44">
        <f ca="1">IF(G57="","",((J56+G57)*$C$10)+J56+G57)</f>
        <v>239599.5484849858</v>
      </c>
    </row>
    <row r="58" spans="1:10" ht="23.25" x14ac:dyDescent="0.35">
      <c r="C58" s="45">
        <f t="shared" ca="1" si="2"/>
        <v>67</v>
      </c>
      <c r="D58" s="46" t="str">
        <f t="shared" ca="1" si="3"/>
        <v>Años</v>
      </c>
      <c r="E58" s="47">
        <f t="shared" ca="1" si="0"/>
        <v>40</v>
      </c>
      <c r="F58" s="48"/>
      <c r="G58" s="49">
        <f t="shared" ca="1" si="1"/>
        <v>2000</v>
      </c>
      <c r="H58" s="49">
        <f ca="1">IF(G58="","",(G58)*$C$12)</f>
        <v>760</v>
      </c>
      <c r="I58" s="48"/>
      <c r="J58" s="50">
        <f ca="1">IF(G58="","",((J57+G58)*$C$10)+J57+G58)</f>
        <v>253679.52590923509</v>
      </c>
    </row>
    <row r="59" spans="1:10" ht="23.25" x14ac:dyDescent="0.35">
      <c r="C59" s="39" t="str">
        <f t="shared" ca="1" si="2"/>
        <v/>
      </c>
      <c r="D59" s="40" t="str">
        <f t="shared" ca="1" si="3"/>
        <v/>
      </c>
      <c r="E59" s="41" t="str">
        <f t="shared" ca="1" si="0"/>
        <v/>
      </c>
      <c r="F59" s="42"/>
      <c r="G59" s="43" t="str">
        <f t="shared" ca="1" si="1"/>
        <v/>
      </c>
      <c r="H59" s="43" t="str">
        <f ca="1">IF(G59="","",(G59)*$C$12)</f>
        <v/>
      </c>
      <c r="I59" s="42"/>
      <c r="J59" s="58" t="str">
        <f ca="1">IF(G59="","",((J58+G59)*$C$10)+J58+G59)</f>
        <v/>
      </c>
    </row>
    <row r="60" spans="1:10" ht="23.25" x14ac:dyDescent="0.35">
      <c r="C60" s="45" t="str">
        <f t="shared" ca="1" si="2"/>
        <v/>
      </c>
      <c r="D60" s="46" t="str">
        <f t="shared" ca="1" si="3"/>
        <v/>
      </c>
      <c r="E60" s="47" t="str">
        <f t="shared" ca="1" si="0"/>
        <v/>
      </c>
      <c r="F60" s="48"/>
      <c r="G60" s="49" t="str">
        <f t="shared" ca="1" si="1"/>
        <v/>
      </c>
      <c r="H60" s="49" t="str">
        <f ca="1">IF(G60="","",(G60)*$C$12)</f>
        <v/>
      </c>
      <c r="I60" s="48"/>
      <c r="J60" s="50" t="str">
        <f ca="1">IF(G60="","",((J59+G60)*$C$10)+J59+G60)</f>
        <v/>
      </c>
    </row>
    <row r="61" spans="1:10" ht="23.25" x14ac:dyDescent="0.35">
      <c r="C61" s="59"/>
      <c r="D61" s="59"/>
      <c r="E61" s="60"/>
      <c r="F61" s="61"/>
      <c r="G61" s="62"/>
      <c r="H61" s="62"/>
      <c r="I61" s="61"/>
      <c r="J61" s="63"/>
    </row>
    <row r="62" spans="1:10" ht="23.25" x14ac:dyDescent="0.35">
      <c r="C62" s="59"/>
      <c r="D62" s="59"/>
      <c r="E62" s="60"/>
      <c r="F62" s="61"/>
      <c r="G62" s="62"/>
      <c r="H62" s="62"/>
      <c r="I62" s="61"/>
      <c r="J62" s="63"/>
    </row>
    <row r="63" spans="1:10" ht="23.25" x14ac:dyDescent="0.35">
      <c r="C63" s="59"/>
      <c r="D63" s="59"/>
      <c r="E63" s="60"/>
      <c r="F63" s="61"/>
      <c r="G63" s="62"/>
      <c r="H63" s="62"/>
      <c r="I63" s="61"/>
      <c r="J63" s="63"/>
    </row>
    <row r="64" spans="1:10" ht="23.25" x14ac:dyDescent="0.35">
      <c r="C64" s="59"/>
      <c r="D64" s="59"/>
      <c r="E64" s="60"/>
      <c r="F64" s="61"/>
      <c r="G64" s="62"/>
      <c r="H64" s="62"/>
      <c r="I64" s="61"/>
      <c r="J64" s="63"/>
    </row>
    <row r="65" spans="3:12" ht="18.75" x14ac:dyDescent="0.3">
      <c r="F65" s="64" t="s">
        <v>21</v>
      </c>
      <c r="G65" s="64" t="s">
        <v>22</v>
      </c>
      <c r="H65" s="64" t="s">
        <v>23</v>
      </c>
      <c r="I65" s="64" t="s">
        <v>24</v>
      </c>
      <c r="J65" s="66"/>
    </row>
    <row r="66" spans="3:12" ht="18.75" x14ac:dyDescent="0.3">
      <c r="F66" s="65"/>
      <c r="G66" s="65"/>
      <c r="H66" s="67">
        <v>12450</v>
      </c>
      <c r="I66" s="68">
        <v>0.19500000000000001</v>
      </c>
      <c r="J66" s="66"/>
    </row>
    <row r="67" spans="3:12" ht="18.75" x14ac:dyDescent="0.3">
      <c r="F67" s="67">
        <v>12450</v>
      </c>
      <c r="G67" s="67">
        <v>2407.7600000000002</v>
      </c>
      <c r="H67" s="67">
        <v>7750</v>
      </c>
      <c r="I67" s="68">
        <v>0.245</v>
      </c>
      <c r="J67" s="69"/>
    </row>
    <row r="68" spans="3:12" ht="18.75" x14ac:dyDescent="0.3">
      <c r="F68" s="67">
        <v>20200</v>
      </c>
      <c r="G68" s="67">
        <v>4326.5</v>
      </c>
      <c r="H68" s="67">
        <v>13800</v>
      </c>
      <c r="I68" s="68">
        <v>0.30499999999999999</v>
      </c>
      <c r="J68" s="69"/>
    </row>
    <row r="69" spans="3:12" ht="18.75" x14ac:dyDescent="0.3">
      <c r="F69" s="67">
        <v>34000</v>
      </c>
      <c r="G69" s="67">
        <v>8535.5</v>
      </c>
      <c r="H69" s="67">
        <v>26000</v>
      </c>
      <c r="I69" s="68">
        <v>0.38</v>
      </c>
      <c r="J69" s="69"/>
    </row>
    <row r="70" spans="3:12" ht="18.75" x14ac:dyDescent="0.3">
      <c r="F70" s="67">
        <v>60000</v>
      </c>
      <c r="G70" s="67">
        <v>18415.5</v>
      </c>
      <c r="H70" s="65" t="s">
        <v>25</v>
      </c>
      <c r="I70" s="68">
        <v>0.46</v>
      </c>
      <c r="J70" s="69"/>
    </row>
    <row r="71" spans="3:12" ht="18.75" x14ac:dyDescent="0.3">
      <c r="C71" s="70"/>
      <c r="D71" s="70"/>
      <c r="E71" s="71"/>
      <c r="F71" s="72"/>
      <c r="G71" s="73"/>
      <c r="H71" s="74"/>
      <c r="J71" s="69"/>
    </row>
    <row r="72" spans="3:12" ht="18.75" x14ac:dyDescent="0.3">
      <c r="C72" s="64" t="s">
        <v>21</v>
      </c>
      <c r="D72" s="64" t="s">
        <v>22</v>
      </c>
      <c r="E72" s="64" t="s">
        <v>23</v>
      </c>
      <c r="F72" s="64" t="s">
        <v>24</v>
      </c>
      <c r="G72" s="73"/>
      <c r="H72" s="74"/>
      <c r="I72" s="64" t="s">
        <v>21</v>
      </c>
      <c r="J72" s="64" t="s">
        <v>22</v>
      </c>
      <c r="K72" s="64" t="s">
        <v>23</v>
      </c>
      <c r="L72" s="64" t="s">
        <v>24</v>
      </c>
    </row>
    <row r="73" spans="3:12" ht="18.75" x14ac:dyDescent="0.3">
      <c r="C73" s="75" t="s">
        <v>26</v>
      </c>
      <c r="D73" s="75" t="s">
        <v>26</v>
      </c>
      <c r="E73" s="67">
        <v>12450</v>
      </c>
      <c r="F73" s="68">
        <v>0.19500000000000001</v>
      </c>
      <c r="G73" s="73"/>
      <c r="H73" s="74"/>
      <c r="I73" s="75" t="s">
        <v>26</v>
      </c>
      <c r="J73" s="75" t="s">
        <v>26</v>
      </c>
      <c r="K73" s="67">
        <v>12450</v>
      </c>
      <c r="L73" s="68">
        <v>0.19500000000000001</v>
      </c>
    </row>
    <row r="74" spans="3:12" ht="18.75" x14ac:dyDescent="0.3">
      <c r="C74" s="67">
        <v>12450</v>
      </c>
      <c r="D74" s="67">
        <v>2427.75</v>
      </c>
      <c r="E74" s="67">
        <v>5257</v>
      </c>
      <c r="F74" s="68">
        <v>0.23699999999999999</v>
      </c>
      <c r="G74" s="73"/>
      <c r="H74" s="74"/>
      <c r="I74" s="67">
        <v>12450</v>
      </c>
      <c r="J74" s="67">
        <v>2427.75</v>
      </c>
      <c r="K74" s="67">
        <v>7750</v>
      </c>
      <c r="L74" s="68">
        <v>0.245</v>
      </c>
    </row>
    <row r="75" spans="3:12" ht="18.75" x14ac:dyDescent="0.3">
      <c r="C75" s="67">
        <v>17707</v>
      </c>
      <c r="D75" s="67">
        <v>3676.66</v>
      </c>
      <c r="E75" s="67">
        <v>2493</v>
      </c>
      <c r="F75" s="68">
        <v>0.25800000000000001</v>
      </c>
      <c r="G75" s="73"/>
      <c r="H75" s="74"/>
      <c r="I75" s="67">
        <v>20200</v>
      </c>
      <c r="J75" s="67">
        <v>4326.5</v>
      </c>
      <c r="K75" s="67">
        <v>13800</v>
      </c>
      <c r="L75" s="68">
        <v>0.30499999999999999</v>
      </c>
    </row>
    <row r="76" spans="3:12" ht="18.75" x14ac:dyDescent="0.3">
      <c r="C76" s="67">
        <v>20200</v>
      </c>
      <c r="D76" s="67">
        <v>4316.8500000000004</v>
      </c>
      <c r="E76" s="67">
        <v>12807</v>
      </c>
      <c r="F76" s="68">
        <v>0.28799999999999998</v>
      </c>
      <c r="G76" s="73"/>
      <c r="H76" s="74"/>
      <c r="I76" s="67">
        <v>34000</v>
      </c>
      <c r="J76" s="67">
        <v>8535.5</v>
      </c>
      <c r="K76" s="67">
        <v>1200</v>
      </c>
      <c r="L76" s="68">
        <v>0.34499999999999997</v>
      </c>
    </row>
    <row r="77" spans="3:12" ht="18.75" x14ac:dyDescent="0.3">
      <c r="C77" s="67">
        <v>33007</v>
      </c>
      <c r="D77" s="67">
        <v>8005.3270000000002</v>
      </c>
      <c r="E77" s="67">
        <v>993</v>
      </c>
      <c r="F77" s="68">
        <v>0.33400000000000002</v>
      </c>
      <c r="G77" s="73"/>
      <c r="H77" s="74"/>
      <c r="I77" s="67">
        <v>35200</v>
      </c>
      <c r="J77" s="67">
        <v>8949.5</v>
      </c>
      <c r="K77" s="67">
        <v>24800</v>
      </c>
      <c r="L77" s="68">
        <v>0.38</v>
      </c>
    </row>
    <row r="78" spans="3:12" ht="18.75" x14ac:dyDescent="0.3">
      <c r="C78" s="67">
        <v>34000</v>
      </c>
      <c r="D78" s="67">
        <v>8336.93</v>
      </c>
      <c r="E78" s="67">
        <v>19407</v>
      </c>
      <c r="F78" s="68">
        <v>0.374</v>
      </c>
      <c r="G78" s="73"/>
      <c r="H78" s="74"/>
      <c r="I78" s="67">
        <v>60000</v>
      </c>
      <c r="J78" s="67">
        <v>18373.5</v>
      </c>
      <c r="K78" s="67" t="s">
        <v>25</v>
      </c>
      <c r="L78" s="68">
        <v>0.46</v>
      </c>
    </row>
    <row r="79" spans="3:12" ht="18.75" x14ac:dyDescent="0.3">
      <c r="C79" s="67">
        <v>53407</v>
      </c>
      <c r="D79" s="67">
        <v>15959.15</v>
      </c>
      <c r="E79" s="67">
        <v>6593</v>
      </c>
      <c r="F79" s="68">
        <v>0.40500000000000003</v>
      </c>
      <c r="G79" s="73"/>
      <c r="H79" s="74"/>
      <c r="J79" s="69"/>
    </row>
    <row r="80" spans="3:12" ht="18.75" x14ac:dyDescent="0.3">
      <c r="C80" s="67">
        <v>60000</v>
      </c>
      <c r="D80" s="67">
        <v>18265.310000000001</v>
      </c>
      <c r="E80" s="67" t="s">
        <v>25</v>
      </c>
      <c r="F80" s="68">
        <v>0.44500000000000001</v>
      </c>
      <c r="G80" s="73"/>
      <c r="H80" s="74"/>
      <c r="J80" s="69"/>
    </row>
    <row r="81" spans="3:10" ht="18.75" x14ac:dyDescent="0.3">
      <c r="C81" s="70"/>
      <c r="D81" s="70"/>
      <c r="E81" s="71"/>
      <c r="F81" s="72"/>
      <c r="G81" s="73"/>
      <c r="H81" s="74"/>
      <c r="J81" s="69"/>
    </row>
    <row r="82" spans="3:10" ht="18.75" x14ac:dyDescent="0.3">
      <c r="C82" s="70"/>
      <c r="D82" s="70"/>
      <c r="E82" s="71"/>
      <c r="F82" s="72"/>
      <c r="G82" s="73"/>
      <c r="H82" s="74"/>
      <c r="J82" s="69"/>
    </row>
    <row r="83" spans="3:10" ht="18.75" x14ac:dyDescent="0.3">
      <c r="C83" s="70"/>
      <c r="D83" s="70"/>
      <c r="E83" s="71"/>
      <c r="F83" s="72"/>
      <c r="G83" s="73"/>
      <c r="H83" s="74"/>
      <c r="J83" s="69"/>
    </row>
    <row r="84" spans="3:10" x14ac:dyDescent="0.3">
      <c r="G84" s="73"/>
      <c r="H84" s="74"/>
      <c r="J84" s="69"/>
    </row>
    <row r="85" spans="3:10" x14ac:dyDescent="0.3">
      <c r="G85" s="73"/>
      <c r="H85" s="74"/>
      <c r="J85" s="69"/>
    </row>
    <row r="86" spans="3:10" x14ac:dyDescent="0.3">
      <c r="G86" s="73"/>
      <c r="H86" s="74"/>
      <c r="J86" s="69"/>
    </row>
    <row r="87" spans="3:10" x14ac:dyDescent="0.3">
      <c r="G87" s="73"/>
      <c r="H87" s="74"/>
      <c r="J87" s="69"/>
    </row>
    <row r="88" spans="3:10" x14ac:dyDescent="0.3">
      <c r="G88" s="73"/>
      <c r="H88" s="74"/>
      <c r="J88" s="69"/>
    </row>
    <row r="89" spans="3:10" x14ac:dyDescent="0.3">
      <c r="G89" s="73"/>
      <c r="H89" s="74"/>
      <c r="J89" s="69"/>
    </row>
    <row r="90" spans="3:10" x14ac:dyDescent="0.3">
      <c r="G90" s="73"/>
      <c r="H90" s="74"/>
      <c r="J90" s="69"/>
    </row>
    <row r="91" spans="3:10" x14ac:dyDescent="0.3">
      <c r="G91" s="73"/>
      <c r="H91" s="74"/>
      <c r="J91" s="69"/>
    </row>
    <row r="92" spans="3:10" x14ac:dyDescent="0.3">
      <c r="G92" s="73"/>
      <c r="H92" s="74"/>
      <c r="J92" s="69"/>
    </row>
    <row r="93" spans="3:10" x14ac:dyDescent="0.3">
      <c r="G93" s="73"/>
      <c r="H93" s="74"/>
      <c r="J93" s="69"/>
    </row>
    <row r="94" spans="3:10" x14ac:dyDescent="0.3">
      <c r="G94" s="73"/>
      <c r="H94" s="74"/>
      <c r="J94" s="69"/>
    </row>
    <row r="95" spans="3:10" x14ac:dyDescent="0.3">
      <c r="G95" s="73"/>
      <c r="H95" s="74"/>
      <c r="J95" s="69"/>
    </row>
    <row r="96" spans="3:10" x14ac:dyDescent="0.3">
      <c r="G96" s="73"/>
      <c r="H96" s="74"/>
      <c r="J96" s="69"/>
    </row>
    <row r="97" spans="7:10" x14ac:dyDescent="0.3">
      <c r="G97" s="73"/>
      <c r="H97" s="74"/>
      <c r="J97" s="69"/>
    </row>
    <row r="98" spans="7:10" x14ac:dyDescent="0.3">
      <c r="G98" s="73"/>
      <c r="H98" s="74"/>
      <c r="J98" s="69"/>
    </row>
    <row r="99" spans="7:10" x14ac:dyDescent="0.3">
      <c r="G99" s="73"/>
      <c r="H99" s="74"/>
    </row>
    <row r="100" spans="7:10" x14ac:dyDescent="0.3">
      <c r="G100" s="73"/>
      <c r="H100" s="74"/>
    </row>
    <row r="101" spans="7:10" x14ac:dyDescent="0.3">
      <c r="H101" s="73"/>
    </row>
    <row r="102" spans="7:10" x14ac:dyDescent="0.3">
      <c r="H102" s="73"/>
    </row>
    <row r="103" spans="7:10" x14ac:dyDescent="0.3">
      <c r="H103" s="73"/>
    </row>
    <row r="104" spans="7:10" x14ac:dyDescent="0.3">
      <c r="H104" s="73"/>
    </row>
    <row r="105" spans="7:10" x14ac:dyDescent="0.3">
      <c r="H105" s="73"/>
    </row>
    <row r="106" spans="7:10" x14ac:dyDescent="0.3">
      <c r="H106" s="73"/>
    </row>
    <row r="107" spans="7:10" x14ac:dyDescent="0.3">
      <c r="H107" s="73"/>
    </row>
    <row r="108" spans="7:10" x14ac:dyDescent="0.3">
      <c r="H108" s="73"/>
    </row>
    <row r="109" spans="7:10" x14ac:dyDescent="0.3">
      <c r="H109" s="73"/>
    </row>
    <row r="110" spans="7:10" x14ac:dyDescent="0.3">
      <c r="H110" s="73"/>
    </row>
    <row r="111" spans="7:10" x14ac:dyDescent="0.3">
      <c r="H111" s="73"/>
    </row>
    <row r="112" spans="7:10" x14ac:dyDescent="0.3">
      <c r="H112" s="73"/>
    </row>
    <row r="113" spans="8:8" x14ac:dyDescent="0.3">
      <c r="H113" s="73"/>
    </row>
    <row r="114" spans="8:8" x14ac:dyDescent="0.3">
      <c r="H114" s="73"/>
    </row>
    <row r="115" spans="8:8" x14ac:dyDescent="0.3">
      <c r="H115" s="73"/>
    </row>
    <row r="116" spans="8:8" x14ac:dyDescent="0.3">
      <c r="H116" s="73"/>
    </row>
    <row r="117" spans="8:8" x14ac:dyDescent="0.3">
      <c r="H117" s="73"/>
    </row>
    <row r="118" spans="8:8" x14ac:dyDescent="0.3">
      <c r="H118" s="73"/>
    </row>
  </sheetData>
  <mergeCells count="18">
    <mergeCell ref="A46:B46"/>
    <mergeCell ref="A47:B47"/>
    <mergeCell ref="A48:B48"/>
    <mergeCell ref="A49:B49"/>
    <mergeCell ref="A50:B50"/>
    <mergeCell ref="A10:B10"/>
    <mergeCell ref="H10:I10"/>
    <mergeCell ref="A12:B12"/>
    <mergeCell ref="A14:B14"/>
    <mergeCell ref="A16:B16"/>
    <mergeCell ref="A45:B45"/>
    <mergeCell ref="A4:B4"/>
    <mergeCell ref="C4:G4"/>
    <mergeCell ref="H4:I4"/>
    <mergeCell ref="A6:B6"/>
    <mergeCell ref="H6:I6"/>
    <mergeCell ref="A8:B8"/>
    <mergeCell ref="H8:I8"/>
  </mergeCells>
  <dataValidations count="2">
    <dataValidation type="list" allowBlank="1" showInputMessage="1" showErrorMessage="1" sqref="F8">
      <formula1>$N$9:$N$11</formula1>
    </dataValidation>
    <dataValidation type="list" allowBlank="1" showInputMessage="1" showErrorMessage="1" sqref="WVL98304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F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F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F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F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F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F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F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F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F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F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F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F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F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F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F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formula1>PROVINCIA</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dc:creator>
  <cp:lastModifiedBy>Maria</cp:lastModifiedBy>
  <dcterms:created xsi:type="dcterms:W3CDTF">2017-04-18T11:03:33Z</dcterms:created>
  <dcterms:modified xsi:type="dcterms:W3CDTF">2017-04-18T11:07:37Z</dcterms:modified>
</cp:coreProperties>
</file>